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ane.Wallace\Desktop\Jane\CE expenses\"/>
    </mc:Choice>
  </mc:AlternateContent>
  <bookViews>
    <workbookView xWindow="0" yWindow="0" windowWidth="19204" windowHeight="6755" activeTab="1"/>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expenses'!$A$1:$E$55</definedName>
    <definedName name="_xlnm.Print_Area" localSheetId="5">'Gifts and benefits'!$A$1:$F$60</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Travel!$A$1:$E$132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4" l="1"/>
  <c r="C49" i="3"/>
  <c r="C25" i="2"/>
  <c r="C107" i="1"/>
  <c r="C121" i="1"/>
  <c r="C31" i="1"/>
  <c r="B6" i="13"/>
  <c r="E60" i="13"/>
  <c r="C60" i="13"/>
  <c r="C51" i="4"/>
  <c r="C49" i="4" s="1"/>
  <c r="F11" i="13" s="1"/>
  <c r="C50" i="4"/>
  <c r="F12" i="13" s="1"/>
  <c r="B60" i="13"/>
  <c r="B59" i="13"/>
  <c r="D59" i="13"/>
  <c r="B58" i="13"/>
  <c r="D58" i="13"/>
  <c r="F58" i="13" s="1"/>
  <c r="D25" i="2" s="1"/>
  <c r="D57" i="13"/>
  <c r="F57" i="13" s="1"/>
  <c r="D121" i="1" s="1"/>
  <c r="B57" i="13"/>
  <c r="D56" i="13"/>
  <c r="B56" i="13"/>
  <c r="D55" i="13"/>
  <c r="B55" i="13"/>
  <c r="B2" i="4"/>
  <c r="B3" i="4"/>
  <c r="B2" i="3"/>
  <c r="B3" i="3"/>
  <c r="B2" i="2"/>
  <c r="B3" i="2"/>
  <c r="B2" i="1"/>
  <c r="B3" i="1"/>
  <c r="F59" i="13"/>
  <c r="D49" i="3"/>
  <c r="C13" i="13"/>
  <c r="C12" i="13"/>
  <c r="C11" i="13"/>
  <c r="C16" i="13" s="1"/>
  <c r="B5" i="4"/>
  <c r="B4" i="4"/>
  <c r="B5" i="3"/>
  <c r="B4" i="3"/>
  <c r="B5" i="2"/>
  <c r="B4" i="2"/>
  <c r="B5" i="1"/>
  <c r="B4" i="1"/>
  <c r="B121" i="1"/>
  <c r="B17" i="13" s="1"/>
  <c r="B107" i="1"/>
  <c r="B16" i="13" s="1"/>
  <c r="B31" i="1"/>
  <c r="B49" i="3"/>
  <c r="B13" i="13"/>
  <c r="B25" i="2"/>
  <c r="B12" i="13"/>
  <c r="F60" i="13" l="1"/>
  <c r="E49" i="4" s="1"/>
  <c r="F13" i="13"/>
  <c r="F55" i="13"/>
  <c r="D31" i="1" s="1"/>
  <c r="B123" i="1"/>
  <c r="B15" i="13"/>
  <c r="B11" i="13" s="1"/>
  <c r="F56" i="13"/>
  <c r="D107" i="1" s="1"/>
  <c r="C15" i="13"/>
  <c r="C17" i="13"/>
</calcChain>
</file>

<file path=xl/comments1.xml><?xml version="1.0" encoding="utf-8"?>
<comments xmlns="http://schemas.openxmlformats.org/spreadsheetml/2006/main">
  <authors>
    <author>Ken Smart [SSC]</author>
  </authors>
  <commentList>
    <comment ref="A58" authorId="0" shapeId="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authors>
    <author>Ken Smart [SSC]</author>
  </authors>
  <commentList>
    <comment ref="A11" authorId="0" shapeId="0">
      <text>
        <r>
          <rPr>
            <sz val="9"/>
            <color indexed="81"/>
            <rFont val="Tahoma"/>
            <family val="2"/>
          </rPr>
          <t xml:space="preserve">
Insert additional rows as needed:
- 'right click' on a row number (left of screen)
- select 'Insert' (this will insert a row above it)
</t>
        </r>
      </text>
    </comment>
    <comment ref="A34" authorId="0" shapeId="0">
      <text>
        <r>
          <rPr>
            <sz val="9"/>
            <color indexed="81"/>
            <rFont val="Tahoma"/>
            <family val="2"/>
          </rPr>
          <t xml:space="preserve">
Insert additional rows as needed:
- 'right click' on a row number (left of screen)
- select 'Insert' (this will insert a row above it)
</t>
        </r>
      </text>
    </comment>
    <comment ref="A1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<sst xmlns="http://schemas.openxmlformats.org/spreadsheetml/2006/main" count="702" uniqueCount="402">
  <si>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</si>
  <si>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</si>
  <si>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</si>
  <si>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</si>
  <si>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</si>
  <si>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</si>
  <si>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</si>
  <si>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</si>
  <si>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</si>
  <si>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</si>
  <si>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</si>
  <si>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</si>
  <si>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</si>
  <si>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</si>
  <si>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</si>
  <si>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</si>
  <si>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</si>
  <si>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</si>
  <si>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</si>
  <si>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</si>
  <si>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</si>
  <si>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</si>
  <si>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</si>
  <si>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</si>
  <si>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</si>
  <si>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</si>
  <si>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</si>
  <si>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</si>
  <si>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</si>
  <si>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</si>
  <si>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</si>
  <si>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</si>
  <si>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</si>
  <si>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</si>
  <si>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</si>
  <si>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</si>
  <si>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</si>
  <si>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</si>
  <si>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</si>
  <si>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</si>
  <si>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</si>
  <si>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</si>
  <si>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</si>
  <si>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</si>
  <si>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</si>
  <si>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</si>
  <si>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</si>
  <si>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</si>
  <si>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</si>
  <si>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</si>
  <si>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</si>
  <si>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</si>
  <si>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</si>
  <si>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</si>
  <si>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</si>
  <si>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</si>
  <si>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</si>
  <si>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</si>
  <si>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</si>
  <si>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</si>
  <si>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</si>
  <si>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</si>
  <si>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</si>
  <si>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</si>
  <si>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</si>
  <si>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</si>
  <si>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</si>
  <si>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</si>
  <si>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</si>
  <si>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</si>
  <si>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</si>
  <si>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</si>
  <si>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</si>
  <si>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</si>
  <si>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</si>
  <si>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</si>
  <si>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</si>
  <si>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</si>
  <si>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</si>
  <si>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</si>
  <si>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</si>
  <si>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</si>
  <si>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</si>
  <si>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</si>
  <si>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</si>
  <si>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</si>
  <si>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</si>
  <si>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</si>
  <si>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</si>
  <si>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</si>
  <si>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</si>
  <si>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</si>
  <si>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</si>
  <si>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</si>
  <si>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</si>
  <si>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</si>
  <si>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</si>
  <si>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</si>
  <si>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</si>
  <si>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</si>
  <si>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</si>
  <si>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</si>
  <si>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</si>
  <si>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</si>
  <si>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</si>
  <si>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</si>
  <si>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</si>
  <si>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</si>
  <si>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</si>
  <si>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</si>
  <si>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</si>
  <si>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</si>
  <si>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</si>
  <si>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</si>
  <si>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</si>
  <si>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</si>
  <si>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</si>
  <si>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</si>
  <si>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</si>
  <si>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</si>
  <si>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</si>
  <si>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</si>
  <si>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</si>
  <si>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</si>
  <si>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</si>
  <si>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</si>
  <si>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</si>
  <si>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</si>
  <si>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</si>
  <si>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</si>
  <si>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</si>
  <si>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</si>
  <si>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</si>
  <si>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</si>
  <si>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</si>
  <si>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</si>
  <si>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</si>
  <si>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</si>
  <si>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</si>
  <si>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</si>
  <si>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</si>
  <si>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</si>
  <si>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</si>
  <si>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</si>
  <si>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</si>
  <si>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</si>
  <si>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</si>
  <si>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</si>
  <si>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</si>
  <si>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</si>
  <si>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</si>
  <si>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</si>
  <si>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</si>
  <si>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</si>
  <si>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</si>
  <si>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</si>
  <si>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</si>
  <si>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</si>
  <si>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</si>
  <si>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</si>
  <si>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</si>
  <si>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</si>
  <si>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</si>
  <si>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</si>
  <si>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</si>
  <si>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</si>
  <si>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</si>
  <si>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</si>
  <si>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</si>
  <si>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Maritime New Zealand</t>
  </si>
  <si>
    <t>Kirstie Hewlett</t>
  </si>
  <si>
    <t>EPA</t>
  </si>
  <si>
    <t>Environmental Protection Authority (EPA) 10th anniversary function</t>
  </si>
  <si>
    <t>Shipping New Zealand</t>
  </si>
  <si>
    <t>50th Anniversary celebration (afternoon tea)</t>
  </si>
  <si>
    <t>Auckland</t>
  </si>
  <si>
    <t>Auckland Stakeholder Engagement visit (internal &amp; external stakeholders)</t>
  </si>
  <si>
    <t>Included in 2021 workbook as travel cross end fin year</t>
  </si>
  <si>
    <t>Nelson Stakeholder Engagement visit (internal &amp; external stakeholders)</t>
  </si>
  <si>
    <t>Taxi</t>
  </si>
  <si>
    <t>Wellington</t>
  </si>
  <si>
    <t xml:space="preserve">National Marine Managers meeting </t>
  </si>
  <si>
    <t>Nelson</t>
  </si>
  <si>
    <t>Dinner (x2) while travelling</t>
  </si>
  <si>
    <t>Breakfast (x2)</t>
  </si>
  <si>
    <t>Lunch (x3)</t>
  </si>
  <si>
    <t>Flights</t>
  </si>
  <si>
    <t>Accommodation</t>
  </si>
  <si>
    <t>Invercargill/Chch Stakeholder Engagement visit (internal &amp; external stakeholders)</t>
  </si>
  <si>
    <t>Christchurch</t>
  </si>
  <si>
    <t>Parking (Wellington airport) - $90 charge</t>
  </si>
  <si>
    <t>Did not attend on the day / Peter Brunt, MNZ also attended</t>
  </si>
  <si>
    <t>Wellington-Invercargill</t>
  </si>
  <si>
    <t>Invercargill-Chch</t>
  </si>
  <si>
    <t>Chch-Wellington</t>
  </si>
  <si>
    <t xml:space="preserve">Invercargill </t>
  </si>
  <si>
    <t>Breakfast (x1)</t>
  </si>
  <si>
    <t xml:space="preserve">Dinner (x1) </t>
  </si>
  <si>
    <t xml:space="preserve">Lunch (x2) </t>
  </si>
  <si>
    <t xml:space="preserve">Dinner (x2) </t>
  </si>
  <si>
    <t xml:space="preserve">Lunch (x4) </t>
  </si>
  <si>
    <t>"Taken Care Of" gift box (with food and drink)</t>
  </si>
  <si>
    <t xml:space="preserve">Competenz </t>
  </si>
  <si>
    <t>Short dated food shared with staff at a meeting / other items given to staff Christmas raffle</t>
  </si>
  <si>
    <t>Farewell function</t>
  </si>
  <si>
    <t>MBIE, Paul Stocks</t>
  </si>
  <si>
    <t>Under $50</t>
  </si>
  <si>
    <t>Elizabeth Bentley WISTA</t>
  </si>
  <si>
    <t>Air NZ</t>
  </si>
  <si>
    <t>Air New Zealand Parliamentary Function</t>
  </si>
  <si>
    <t>MNZ Board Meeting in Napier</t>
  </si>
  <si>
    <t>Napier</t>
  </si>
  <si>
    <t>Picton</t>
  </si>
  <si>
    <t>Cancelled due to lockdown</t>
  </si>
  <si>
    <t>Farewell event for Peter Crabtree, but didn't attend</t>
  </si>
  <si>
    <t>Victoria University Security Sector Professional Development Programme Dinner</t>
  </si>
  <si>
    <t>Wellington Uni - Professional Ltd</t>
  </si>
  <si>
    <t>x2 MNZ staff receiving acknowledgement</t>
  </si>
  <si>
    <t>WISTA Speed Networking event</t>
  </si>
  <si>
    <t>Dunedin/Chch Stakeholder Engagement visit (internal &amp; external stakeholders - LPC)</t>
  </si>
  <si>
    <t>Accommodation (x2 nights in Chch)</t>
  </si>
  <si>
    <t>Parking in Chch</t>
  </si>
  <si>
    <t>Meals (x2) Chch</t>
  </si>
  <si>
    <t>Meals (x2) Lunch Dunedin</t>
  </si>
  <si>
    <t>Dunedin</t>
  </si>
  <si>
    <t>Meals (x8) Chch</t>
  </si>
  <si>
    <t>Meals Chch (Breakfast)</t>
  </si>
  <si>
    <t xml:space="preserve">Taxi </t>
  </si>
  <si>
    <t>Official launch of Electric Ferry (Ika Rere)</t>
  </si>
  <si>
    <t>East by West / Wgn Electric Boat Building Coy</t>
  </si>
  <si>
    <t>WISTA Christmas Event</t>
  </si>
  <si>
    <t>Shelley Tucker, MOT</t>
  </si>
  <si>
    <t>Ministry of Transport Interagency Covid Event</t>
  </si>
  <si>
    <t>Helen Murray, WISTA</t>
  </si>
  <si>
    <t>Deb Despard, Alexis Bannister, Natasha Hallett also attended</t>
  </si>
  <si>
    <t>2021 Summer Reading List for the Prime Minister Launch</t>
  </si>
  <si>
    <t>NZIER</t>
  </si>
  <si>
    <t>G-REG Film Launch</t>
  </si>
  <si>
    <t>MBIE, Ian Caplin</t>
  </si>
  <si>
    <t>Accepted but did not attend</t>
  </si>
  <si>
    <t>Coaching costs (Gavin Lockwood)</t>
  </si>
  <si>
    <t>Coaching courses</t>
  </si>
  <si>
    <t>Institute of Directors - Company Directors cost</t>
  </si>
  <si>
    <t>Company Director Cost</t>
  </si>
  <si>
    <t>Waikehe Island</t>
  </si>
  <si>
    <t>Lyttleton Port Company Board dinner</t>
  </si>
  <si>
    <t>Lyttleton Port Company</t>
  </si>
  <si>
    <t>6-11 March 2022</t>
  </si>
  <si>
    <t>Institute of Directors membership subscription and joining fee</t>
  </si>
  <si>
    <t>Membership fees</t>
  </si>
  <si>
    <t>8 July, 9 August, 10 Sept</t>
  </si>
  <si>
    <t>WISTA Chinese Lantern Event</t>
  </si>
  <si>
    <t>WISTA (Helen Murray)</t>
  </si>
  <si>
    <t>In Auckland</t>
  </si>
  <si>
    <t>25 Feburary 2022</t>
  </si>
  <si>
    <t>WISTA Luncheon Series (Preparing your organisation for the great reshuffle)</t>
  </si>
  <si>
    <t>Evening Function in London</t>
  </si>
  <si>
    <t>Singapore Minister of Transport</t>
  </si>
  <si>
    <t>International event - did not attend</t>
  </si>
  <si>
    <t>Shipping Federation Monthly drinks</t>
  </si>
  <si>
    <t>Outlier Air V3 wireless sweatproof in ear headphones</t>
  </si>
  <si>
    <t>Singapore Maritime &amp; Port Authority</t>
  </si>
  <si>
    <t>Sent via international post.  Entered into staff Christmas raffle</t>
  </si>
  <si>
    <t>NZ Diving &amp; Salvage</t>
  </si>
  <si>
    <t>Calendar and writing pad</t>
  </si>
  <si>
    <t>Used in Staff Christmas raffle</t>
  </si>
  <si>
    <t>Book "New Zealand's Wild Weather"</t>
  </si>
  <si>
    <t>MetService</t>
  </si>
  <si>
    <t xml:space="preserve">Shared with Executive Team </t>
  </si>
  <si>
    <t>Kirstie Hewlett - Spark charge July</t>
  </si>
  <si>
    <t>Kirstie Hewlett - Data for laptop July</t>
  </si>
  <si>
    <t>Mobile phone</t>
  </si>
  <si>
    <t>Data cost</t>
  </si>
  <si>
    <t>N/A</t>
  </si>
  <si>
    <t>Kirstie Hewlett - Spark charge August</t>
  </si>
  <si>
    <t>Kirstie Hewlett - Data for laptop August</t>
  </si>
  <si>
    <t>Kirstie Hewlett - Spark charge September</t>
  </si>
  <si>
    <t>Kirstie Hewlett - Data for laptop September</t>
  </si>
  <si>
    <t>Kirstie Hewlett - Spark charge October</t>
  </si>
  <si>
    <t>Kirstie Hewlett - Data for laptop October</t>
  </si>
  <si>
    <t>Kirstie Hewlett - Spark charge November</t>
  </si>
  <si>
    <t>Kirstie Hewlett - Data for laptop November</t>
  </si>
  <si>
    <t>Kirstie Hewlett - Spark charge January</t>
  </si>
  <si>
    <t>Kirstie Hewlett - Data for laptop January</t>
  </si>
  <si>
    <t>Kirstie Hewlett - Spark charge February</t>
  </si>
  <si>
    <t>Kirstie Hewlett - Data for laptop February</t>
  </si>
  <si>
    <t>Kirstie Hewlett - Spark charge March</t>
  </si>
  <si>
    <t>Kirstie Hewlett - Data for laptop March</t>
  </si>
  <si>
    <t>Kirstie Hewlett - Spark charge April</t>
  </si>
  <si>
    <t>Kirstie Hewlett - Data for laptop April</t>
  </si>
  <si>
    <t>Kirstie Hewlett - Spark charge May</t>
  </si>
  <si>
    <t>Kirstie Hewlett - Data for laptop May</t>
  </si>
  <si>
    <t>Kirstie Hewlett - Spark charge June</t>
  </si>
  <si>
    <t>Kirstie Hewlett - Data for laptop June</t>
  </si>
  <si>
    <t>19-21 April 2022</t>
  </si>
  <si>
    <t>Air NZ Parliamentary Function</t>
  </si>
  <si>
    <t>US Coastguard</t>
  </si>
  <si>
    <t>US Coastguard visit to Hawaii (continuing dialogue on international port security)</t>
  </si>
  <si>
    <t>NZ Search and Rescue Awards for 2021</t>
  </si>
  <si>
    <t>Governor-General of NZ</t>
  </si>
  <si>
    <t>Victoria University Graduation</t>
  </si>
  <si>
    <t>Security Sector Professionals</t>
  </si>
  <si>
    <t>Trip to Honolulu, Hawaii - Engagement with US Coastguard / International meetings</t>
  </si>
  <si>
    <t>Airfare</t>
  </si>
  <si>
    <t>17 April - 26 April 2022</t>
  </si>
  <si>
    <t>Wellington-Nadi- Honolulu</t>
  </si>
  <si>
    <t>Honolulu-Wellington</t>
  </si>
  <si>
    <t xml:space="preserve">Honolulu </t>
  </si>
  <si>
    <t>17-24 April 2022</t>
  </si>
  <si>
    <t xml:space="preserve">Wellington </t>
  </si>
  <si>
    <t>Express PCR Test prior to travel</t>
  </si>
  <si>
    <t>ex GST ($275)</t>
  </si>
  <si>
    <t>US cash advance</t>
  </si>
  <si>
    <t>$500US = 765.30 ($13.53 GST)</t>
  </si>
  <si>
    <t>International Womens Day breakfast</t>
  </si>
  <si>
    <t>Commonwealth Women Parliamentarians NZ Group</t>
  </si>
  <si>
    <t>WISTA Inaugural Maritime Womens Day</t>
  </si>
  <si>
    <t>WISTA</t>
  </si>
  <si>
    <t>Breakfast / presenter</t>
  </si>
  <si>
    <t>NZ SafeGuard Health &amp; Safety Annual Awards</t>
  </si>
  <si>
    <t>Worksafe</t>
  </si>
  <si>
    <t>Farewell to Peter Mersi</t>
  </si>
  <si>
    <t>Te Manatu Waka</t>
  </si>
  <si>
    <t>includes Hawaii add-ons</t>
  </si>
  <si>
    <t>NZ Search and Rescue Awards at Government House</t>
  </si>
  <si>
    <t>Taxi (work-event)</t>
  </si>
  <si>
    <t>Taxi (Event-home)</t>
  </si>
  <si>
    <t>Taxi (home-Event)</t>
  </si>
  <si>
    <t>International Day for Women in Maritime</t>
  </si>
  <si>
    <t>Tauranga</t>
  </si>
  <si>
    <t>Honolulu</t>
  </si>
  <si>
    <t>Incidentals (PCR test)</t>
  </si>
  <si>
    <t>Dinner</t>
  </si>
  <si>
    <t>Lunch</t>
  </si>
  <si>
    <t>Breakfast</t>
  </si>
  <si>
    <t>Accommodation incidentals and meals at hotel</t>
  </si>
  <si>
    <t>Lunch for working lunch for staff</t>
  </si>
  <si>
    <t>Meeting with Te Manatu Waka Acting CE</t>
  </si>
  <si>
    <t>Drink</t>
  </si>
  <si>
    <t>Breavement flowers for Sharyn Forsyth</t>
  </si>
  <si>
    <t>Flowers</t>
  </si>
  <si>
    <t>Accommodation charge back fee</t>
  </si>
  <si>
    <t>Hawaii</t>
  </si>
  <si>
    <t>$40 x 3</t>
  </si>
  <si>
    <t>Airline / APX charges</t>
  </si>
  <si>
    <t>Subsequently rescheduled to 27 May and then 1 July but Kirstie couldn't attend</t>
  </si>
  <si>
    <t>27 October, 26 Nov</t>
  </si>
  <si>
    <t>13 April, 11 May, 15 June</t>
  </si>
  <si>
    <t xml:space="preserve">8 Feb, 17 March </t>
  </si>
  <si>
    <t>Kirstie Hewlett - Data for laptop December</t>
  </si>
  <si>
    <t>Kirstie Hewlett - Spark charge December</t>
  </si>
  <si>
    <t>Parking</t>
  </si>
  <si>
    <t>30 June-1 July 2021</t>
  </si>
  <si>
    <t>Meals</t>
  </si>
  <si>
    <t>Meals (x2 Kirstie + Deb)</t>
  </si>
  <si>
    <t>Meals (x6)</t>
  </si>
  <si>
    <t>MSES</t>
  </si>
  <si>
    <t>Incidentials (returned cash)</t>
  </si>
  <si>
    <t>Kirstie paid for dinner</t>
  </si>
  <si>
    <t>LPC Board dinner (K Hewlett dinner) - see gifts</t>
  </si>
  <si>
    <t>Meal</t>
  </si>
  <si>
    <t>19-20 July 2021</t>
  </si>
  <si>
    <t>26-28 July 2021</t>
  </si>
  <si>
    <t>15-17 August 2021</t>
  </si>
  <si>
    <t>Scheduled 18 August</t>
  </si>
  <si>
    <t>Tauranga - Stevedoring Companies meeting (External stakeholder engagement)</t>
  </si>
  <si>
    <t>24-26 November 2021</t>
  </si>
  <si>
    <t xml:space="preserve">Nelson Board meeting dinner for Exec Team </t>
  </si>
  <si>
    <t>Nelson Board dinner for Board and Exec Team</t>
  </si>
  <si>
    <t>Nelson Board breakfast</t>
  </si>
  <si>
    <t>19-22 June 2022</t>
  </si>
  <si>
    <t xml:space="preserve">Safeguard Awards / Te Korowai </t>
  </si>
  <si>
    <t>15-16 May 2022</t>
  </si>
  <si>
    <t>15-16 June 2022</t>
  </si>
  <si>
    <t>Tauranga - Stevedoring Companies Sector Workshop</t>
  </si>
  <si>
    <t>Christchurch - Te Korowai consultation with staff (323.04 + 160.25)</t>
  </si>
  <si>
    <t>($268.67 + cancelled sector $139.16)</t>
  </si>
  <si>
    <t>PIA Conference - in Picton ($87.20 + $16)</t>
  </si>
  <si>
    <t>Nelson - Board meeting + TK staff meetings + Safeguard Awards (Akld) (172.13 + 67.31 + 113.86 + error of 79.86)</t>
  </si>
  <si>
    <t>Wellington Gold Awards</t>
  </si>
  <si>
    <t>ACC - Brent Miskimmin</t>
  </si>
  <si>
    <t>Did not attend</t>
  </si>
  <si>
    <t>Business meetings / Letter of 7 March / inviting 2-3 members of staff</t>
  </si>
  <si>
    <t>Cake</t>
  </si>
  <si>
    <t>Toitu</t>
  </si>
  <si>
    <t>Under $75</t>
  </si>
  <si>
    <t>Cake shared with staff celebrating MNZ carbon certification</t>
  </si>
  <si>
    <t>Meals (x4 staff travelling)</t>
  </si>
  <si>
    <t>Invoice received late</t>
  </si>
  <si>
    <t>1 July 2021-30 June 2022</t>
  </si>
  <si>
    <t>Domestic accommodation charge-back fees for period</t>
  </si>
  <si>
    <t>Domestic airline change and online fees for period</t>
  </si>
  <si>
    <t>Both CE and Director did not attend</t>
  </si>
  <si>
    <t>Paid personally by CE</t>
  </si>
  <si>
    <t>Port H&amp;S Leadership Group meeting</t>
  </si>
  <si>
    <t>WISTA Event "Effects of COVID on the supply chain"</t>
  </si>
  <si>
    <t>Kirstie was a guest speaker</t>
  </si>
  <si>
    <t>Nelson Board</t>
  </si>
  <si>
    <t>MNZ Financial Analyst + Chief Financial Officer</t>
  </si>
  <si>
    <t>Afternoon tea for 8</t>
  </si>
  <si>
    <t xml:space="preserve"> </t>
  </si>
  <si>
    <t xml:space="preserve">Celebrating 1 MNZ staff member graduation - Deb Despard attended on Kirstie's behalf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</si>
</sst>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10"/>
      <color rgb="FFFF0000"/>
      <name val="Arial"/>
      <family val="2"/>
    </font>
    <font>
      <i/>
      <sz val="1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223">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167" fontId="15" fillId="11" borderId="3" xfId="0" applyNumberFormat="1" applyFont="1" applyFill="1" applyBorder="1" applyAlignment="1" applyProtection="1">
      <alignment horizontal="left" vertical="center"/>
      <protection locked="0"/>
    </xf>
    <xf numFmtId="164" fontId="0" fillId="0" borderId="0" xfId="0" applyNumberFormat="1" applyFill="1" applyAlignment="1" applyProtection="1">
      <alignment wrapText="1"/>
      <protection locked="0"/>
    </xf>
    <xf numFmtId="167" fontId="15" fillId="11" borderId="3" xfId="0" applyNumberFormat="1" applyFont="1" applyFill="1" applyBorder="1" applyAlignment="1" applyProtection="1">
      <alignment horizontal="left" vertical="center" wrapText="1"/>
      <protection locked="0"/>
    </xf>
    <xf numFmtId="167" fontId="15" fillId="11" borderId="3" xfId="0" applyNumberFormat="1" applyFont="1" applyFill="1" applyBorder="1" applyAlignment="1" applyProtection="1">
      <alignment horizontal="left" vertical="top"/>
      <protection locked="0"/>
    </xf>
    <xf numFmtId="167" fontId="37" fillId="11" borderId="3" xfId="0" applyNumberFormat="1" applyFont="1" applyFill="1" applyBorder="1" applyAlignment="1" applyProtection="1">
      <alignment horizontal="left" vertical="center"/>
      <protection locked="0"/>
    </xf>
    <xf numFmtId="0" fontId="37" fillId="11" borderId="4" xfId="0" applyFont="1" applyFill="1" applyBorder="1" applyAlignment="1" applyProtection="1">
      <alignment horizontal="left" vertical="center" wrapText="1"/>
      <protection locked="0"/>
    </xf>
    <xf numFmtId="0" fontId="37" fillId="11" borderId="4" xfId="0" applyNumberFormat="1" applyFont="1" applyFill="1" applyBorder="1" applyAlignment="1" applyProtection="1">
      <alignment horizontal="left" vertical="center" wrapText="1"/>
      <protection locked="0"/>
    </xf>
    <xf numFmtId="164" fontId="37" fillId="11" borderId="4" xfId="0" applyNumberFormat="1" applyFont="1" applyFill="1" applyBorder="1" applyAlignment="1" applyProtection="1">
      <alignment horizontal="right" vertical="center" wrapText="1"/>
      <protection locked="0"/>
    </xf>
    <xf numFmtId="0" fontId="37" fillId="11" borderId="5" xfId="0" applyFont="1" applyFill="1" applyBorder="1" applyAlignment="1" applyProtection="1">
      <alignment horizontal="left" vertical="center" wrapText="1"/>
      <protection locked="0"/>
    </xf>
    <xf numFmtId="0" fontId="37" fillId="0" borderId="0" xfId="0" applyFont="1" applyProtection="1">
      <protection locked="0"/>
    </xf>
    <xf numFmtId="167" fontId="38" fillId="11" borderId="3" xfId="0" applyNumberFormat="1" applyFont="1" applyFill="1" applyBorder="1" applyAlignment="1" applyProtection="1">
      <alignment horizontal="left" vertical="center"/>
      <protection locked="0"/>
    </xf>
    <xf numFmtId="164" fontId="38" fillId="11" borderId="4" xfId="0" applyNumberFormat="1" applyFont="1" applyFill="1" applyBorder="1" applyAlignment="1" applyProtection="1">
      <alignment vertical="center" wrapText="1"/>
      <protection locked="0"/>
    </xf>
    <xf numFmtId="0" fontId="38" fillId="11" borderId="4" xfId="0" applyFont="1" applyFill="1" applyBorder="1" applyAlignment="1" applyProtection="1">
      <alignment vertical="center" wrapText="1"/>
      <protection locked="0"/>
    </xf>
    <xf numFmtId="0" fontId="38" fillId="11" borderId="5" xfId="0" applyFont="1" applyFill="1" applyBorder="1" applyAlignment="1" applyProtection="1">
      <alignment vertical="center" wrapText="1"/>
      <protection locked="0"/>
    </xf>
    <xf numFmtId="167" fontId="15" fillId="0" borderId="3" xfId="0" applyNumberFormat="1" applyFont="1" applyFill="1" applyBorder="1" applyAlignment="1" applyProtection="1">
      <alignment horizontal="left" vertical="center"/>
      <protection locked="0"/>
    </xf>
    <xf numFmtId="164" fontId="15" fillId="0" borderId="4" xfId="0" applyNumberFormat="1" applyFont="1" applyFill="1" applyBorder="1" applyAlignment="1" applyProtection="1">
      <alignment vertical="center" wrapText="1"/>
      <protection locked="0"/>
    </xf>
    <xf numFmtId="0" fontId="15" fillId="0" borderId="4" xfId="0" applyFont="1" applyFill="1" applyBorder="1" applyAlignment="1" applyProtection="1">
      <alignment vertical="center" wrapText="1"/>
      <protection locked="0"/>
    </xf>
    <xf numFmtId="0" fontId="15" fillId="0" borderId="5" xfId="0" applyFont="1" applyFill="1" applyBorder="1" applyAlignment="1" applyProtection="1">
      <alignment vertical="center" wrapText="1"/>
      <protection locked="0"/>
    </xf>
    <xf numFmtId="0" fontId="0" fillId="0" borderId="0" xfId="0" applyFill="1" applyProtection="1">
      <protection locked="0"/>
    </xf>
    <xf numFmtId="0" fontId="0" fillId="0" borderId="0" xfId="0" applyFill="1" applyAlignment="1" applyProtection="1">
      <alignment wrapText="1"/>
      <protection locked="0"/>
    </xf>
    <xf numFmtId="167" fontId="38" fillId="0" borderId="3" xfId="0" applyNumberFormat="1" applyFont="1" applyFill="1" applyBorder="1" applyAlignment="1" applyProtection="1">
      <alignment horizontal="left" vertical="center"/>
      <protection locked="0"/>
    </xf>
    <xf numFmtId="164" fontId="38" fillId="0" borderId="4" xfId="0" applyNumberFormat="1" applyFont="1" applyFill="1" applyBorder="1" applyAlignment="1" applyProtection="1">
      <alignment vertical="center" wrapText="1"/>
      <protection locked="0"/>
    </xf>
    <xf numFmtId="0" fontId="38" fillId="0" borderId="4" xfId="0" applyFont="1" applyFill="1" applyBorder="1" applyAlignment="1" applyProtection="1">
      <alignment vertical="center" wrapText="1"/>
      <protection locked="0"/>
    </xf>
    <xf numFmtId="0" fontId="38" fillId="0" borderId="5" xfId="0" applyFont="1" applyFill="1" applyBorder="1" applyAlignment="1" applyProtection="1">
      <alignment vertical="center" wrapText="1"/>
      <protection locked="0"/>
    </xf>
    <xf numFmtId="167" fontId="15" fillId="12" borderId="3" xfId="0" applyNumberFormat="1" applyFont="1" applyFill="1" applyBorder="1" applyAlignment="1" applyProtection="1">
      <alignment horizontal="left" vertical="center"/>
      <protection locked="0"/>
    </xf>
    <xf numFmtId="0" fontId="15" fillId="12" borderId="4" xfId="0" applyFont="1" applyFill="1" applyBorder="1" applyAlignment="1" applyProtection="1">
      <alignment vertical="center" wrapText="1"/>
      <protection locked="0"/>
    </xf>
    <xf numFmtId="0" fontId="15" fillId="12" borderId="5" xfId="0" applyFont="1" applyFill="1" applyBorder="1" applyAlignment="1" applyProtection="1">
      <alignment vertical="center" wrapText="1"/>
      <protection locked="0"/>
    </xf>
    <xf numFmtId="0" fontId="0" fillId="0" borderId="0" xfId="0" applyFont="1" applyFill="1" applyProtection="1">
      <protection locked="0"/>
    </xf>
    <xf numFmtId="0" fontId="0" fillId="11" borderId="0" xfId="0" applyFill="1" applyProtection="1">
      <protection locked="0"/>
    </xf>
    <xf numFmtId="0" fontId="15" fillId="11" borderId="4" xfId="0" applyFont="1" applyFill="1" applyBorder="1" applyAlignment="1" applyProtection="1">
      <alignment horizontal="left" vertical="center" wrapText="1"/>
      <protection locked="0"/>
    </xf>
    <xf numFmtId="0" fontId="15" fillId="11" borderId="5" xfId="0" applyFont="1" applyFill="1" applyBorder="1" applyAlignment="1" applyProtection="1">
      <alignment horizontal="left" vertical="center" wrapText="1"/>
      <protection locked="0"/>
    </xf>
    <xf numFmtId="0" fontId="15" fillId="11" borderId="0" xfId="0" applyFont="1" applyFill="1" applyProtection="1">
      <protection locked="0"/>
    </xf>
    <xf numFmtId="0" fontId="0" fillId="0" borderId="4"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FF00"/>
      <color rgb="FFFF9900"/>
      <color rgb="FFCCFF66"/>
      <color rgb="FF99FF99"/>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61"/>
  <sheetViews>
    <sheetView zoomScaleNormal="100" workbookViewId="0">
      <selection activeCell="A20" sqref="A20"/>
    </sheetView>
  </sheetViews>
  <sheetFormatPr defaultColWidth="0" defaultRowHeight="14.4" zeroHeight="1" x14ac:dyDescent="0.25"/>
  <cols>
    <col min="1" max="1" width="219.25" style="70" customWidth="1"/>
    <col min="2" max="2" width="33.25" style="69" customWidth="1"/>
    <col min="3" max="16384" width="8.75" style="16" hidden="1"/>
  </cols>
  <sheetData>
    <row r="1" spans="1:2" ht="23.25" customHeight="1" x14ac:dyDescent="0.25">
      <c r="A1" s="68" t="s">
        <v>0</v>
      </c>
    </row>
    <row r="2" spans="1:2" ht="33.049999999999997" customHeight="1" x14ac:dyDescent="0.25">
      <c r="A2" s="132" t="s">
        <v>1</v>
      </c>
    </row>
    <row r="3" spans="1:2" ht="17.2" customHeight="1" x14ac:dyDescent="0.25"/>
    <row r="4" spans="1:2" ht="23.25" customHeight="1" x14ac:dyDescent="0.25">
      <c r="A4" s="156" t="s">
        <v>2</v>
      </c>
    </row>
    <row r="5" spans="1:2" ht="17.2" customHeight="1" x14ac:dyDescent="0.25"/>
    <row r="6" spans="1:2" ht="23.25" customHeight="1" x14ac:dyDescent="0.25">
      <c r="A6" s="71" t="s">
        <v>3</v>
      </c>
    </row>
    <row r="7" spans="1:2" ht="17.2" customHeight="1" x14ac:dyDescent="0.25">
      <c r="A7" s="72" t="s">
        <v>4</v>
      </c>
    </row>
    <row r="8" spans="1:2" ht="17.2" customHeight="1" x14ac:dyDescent="0.25">
      <c r="A8" s="73" t="s">
        <v>5</v>
      </c>
    </row>
    <row r="9" spans="1:2" ht="17.2" customHeight="1" x14ac:dyDescent="0.25">
      <c r="A9" s="73"/>
    </row>
    <row r="10" spans="1:2" ht="23.25" customHeight="1" x14ac:dyDescent="0.2">
      <c r="A10" s="71" t="s">
        <v>6</v>
      </c>
      <c r="B10" s="105" t="s">
        <v>7</v>
      </c>
    </row>
    <row r="11" spans="1:2" ht="17.2" customHeight="1" x14ac:dyDescent="0.25">
      <c r="A11" s="74" t="s">
        <v>8</v>
      </c>
    </row>
    <row r="12" spans="1:2" ht="17.2" customHeight="1" x14ac:dyDescent="0.25">
      <c r="A12" s="73" t="s">
        <v>9</v>
      </c>
    </row>
    <row r="13" spans="1:2" ht="17.2" customHeight="1" x14ac:dyDescent="0.25">
      <c r="A13" s="73" t="s">
        <v>10</v>
      </c>
    </row>
    <row r="14" spans="1:2" ht="17.2" customHeight="1" x14ac:dyDescent="0.25">
      <c r="A14" s="75" t="s">
        <v>11</v>
      </c>
    </row>
    <row r="15" spans="1:2" ht="17.2" customHeight="1" x14ac:dyDescent="0.25">
      <c r="A15" s="73" t="s">
        <v>12</v>
      </c>
    </row>
    <row r="16" spans="1:2" ht="17.2" customHeight="1" x14ac:dyDescent="0.25">
      <c r="A16" s="73"/>
    </row>
    <row r="17" spans="1:1" ht="23.25" customHeight="1" x14ac:dyDescent="0.25">
      <c r="A17" s="71" t="s">
        <v>13</v>
      </c>
    </row>
    <row r="18" spans="1:1" ht="17.2" customHeight="1" x14ac:dyDescent="0.25">
      <c r="A18" s="75" t="s">
        <v>14</v>
      </c>
    </row>
    <row r="19" spans="1:1" ht="17.2" customHeight="1" x14ac:dyDescent="0.25">
      <c r="A19" s="75" t="s">
        <v>15</v>
      </c>
    </row>
    <row r="20" spans="1:1" ht="17.2" customHeight="1" x14ac:dyDescent="0.25">
      <c r="A20" s="101" t="s">
        <v>16</v>
      </c>
    </row>
    <row r="21" spans="1:1" ht="17.2" customHeight="1" x14ac:dyDescent="0.25">
      <c r="A21" s="76"/>
    </row>
    <row r="22" spans="1:1" ht="23.25" customHeight="1" x14ac:dyDescent="0.25">
      <c r="A22" s="71" t="s">
        <v>17</v>
      </c>
    </row>
    <row r="23" spans="1:1" ht="17.2" customHeight="1" x14ac:dyDescent="0.25">
      <c r="A23" s="76" t="s">
        <v>18</v>
      </c>
    </row>
    <row r="24" spans="1:1" ht="17.2" customHeight="1" x14ac:dyDescent="0.25">
      <c r="A24" s="76"/>
    </row>
    <row r="25" spans="1:1" ht="23.25" customHeight="1" x14ac:dyDescent="0.25">
      <c r="A25" s="71" t="s">
        <v>19</v>
      </c>
    </row>
    <row r="26" spans="1:1" ht="17.2" customHeight="1" x14ac:dyDescent="0.25">
      <c r="A26" s="77" t="s">
        <v>20</v>
      </c>
    </row>
    <row r="27" spans="1:1" ht="32.25" customHeight="1" x14ac:dyDescent="0.25">
      <c r="A27" s="75" t="s">
        <v>21</v>
      </c>
    </row>
    <row r="28" spans="1:1" ht="17.2" customHeight="1" x14ac:dyDescent="0.25">
      <c r="A28" s="77" t="s">
        <v>22</v>
      </c>
    </row>
    <row r="29" spans="1:1" ht="32.25" customHeight="1" x14ac:dyDescent="0.25">
      <c r="A29" s="75" t="s">
        <v>23</v>
      </c>
    </row>
    <row r="30" spans="1:1" ht="17.2" customHeight="1" x14ac:dyDescent="0.25">
      <c r="A30" s="77" t="s">
        <v>24</v>
      </c>
    </row>
    <row r="31" spans="1:1" ht="17.2" customHeight="1" x14ac:dyDescent="0.25">
      <c r="A31" s="75" t="s">
        <v>25</v>
      </c>
    </row>
    <row r="32" spans="1:1" ht="17.2" customHeight="1" x14ac:dyDescent="0.25">
      <c r="A32" s="77" t="s">
        <v>26</v>
      </c>
    </row>
    <row r="33" spans="1:1" ht="32.25" customHeight="1" x14ac:dyDescent="0.25">
      <c r="A33" s="78" t="s">
        <v>27</v>
      </c>
    </row>
    <row r="34" spans="1:1" ht="32.25" customHeight="1" x14ac:dyDescent="0.25">
      <c r="A34" s="79" t="s">
        <v>28</v>
      </c>
    </row>
    <row r="35" spans="1:1" ht="17.2" customHeight="1" x14ac:dyDescent="0.25">
      <c r="A35" s="77" t="s">
        <v>29</v>
      </c>
    </row>
    <row r="36" spans="1:1" ht="32.25" customHeight="1" x14ac:dyDescent="0.25">
      <c r="A36" s="75" t="s">
        <v>30</v>
      </c>
    </row>
    <row r="37" spans="1:1" ht="32.25" customHeight="1" x14ac:dyDescent="0.25">
      <c r="A37" s="78" t="s">
        <v>31</v>
      </c>
    </row>
    <row r="38" spans="1:1" ht="32.25" customHeight="1" x14ac:dyDescent="0.25">
      <c r="A38" s="75" t="s">
        <v>32</v>
      </c>
    </row>
    <row r="39" spans="1:1" ht="17.2" customHeight="1" x14ac:dyDescent="0.25">
      <c r="A39" s="79"/>
    </row>
    <row r="40" spans="1:1" ht="22.6" customHeight="1" x14ac:dyDescent="0.25">
      <c r="A40" s="71" t="s">
        <v>33</v>
      </c>
    </row>
    <row r="41" spans="1:1" ht="17.2" customHeight="1" x14ac:dyDescent="0.25">
      <c r="A41" s="84" t="s">
        <v>34</v>
      </c>
    </row>
    <row r="42" spans="1:1" ht="17.2" customHeight="1" x14ac:dyDescent="0.25">
      <c r="A42" s="80" t="s">
        <v>35</v>
      </c>
    </row>
    <row r="43" spans="1:1" ht="17.2" customHeight="1" x14ac:dyDescent="0.25">
      <c r="A43" s="81" t="s">
        <v>36</v>
      </c>
    </row>
    <row r="44" spans="1:1" ht="32.25" customHeight="1" x14ac:dyDescent="0.25">
      <c r="A44" s="81" t="s">
        <v>37</v>
      </c>
    </row>
    <row r="45" spans="1:1" ht="32.25" customHeight="1" x14ac:dyDescent="0.25">
      <c r="A45" s="81" t="s">
        <v>38</v>
      </c>
    </row>
    <row r="46" spans="1:1" ht="17.2" customHeight="1" x14ac:dyDescent="0.25">
      <c r="A46" s="82" t="s">
        <v>39</v>
      </c>
    </row>
    <row r="47" spans="1:1" ht="32.25" customHeight="1" x14ac:dyDescent="0.25">
      <c r="A47" s="78" t="s">
        <v>40</v>
      </c>
    </row>
    <row r="48" spans="1:1" ht="32.25" customHeight="1" x14ac:dyDescent="0.25">
      <c r="A48" s="78" t="s">
        <v>41</v>
      </c>
    </row>
    <row r="49" spans="1:1" ht="32.25" customHeight="1" x14ac:dyDescent="0.25">
      <c r="A49" s="81" t="s">
        <v>42</v>
      </c>
    </row>
    <row r="50" spans="1:1" ht="17.2" customHeight="1" x14ac:dyDescent="0.25">
      <c r="A50" s="81" t="s">
        <v>43</v>
      </c>
    </row>
    <row r="51" spans="1:1" ht="17.2" customHeight="1" x14ac:dyDescent="0.25">
      <c r="A51" s="81" t="s">
        <v>44</v>
      </c>
    </row>
    <row r="52" spans="1:1" ht="17.2" customHeight="1" x14ac:dyDescent="0.25">
      <c r="A52" s="81"/>
    </row>
    <row r="53" spans="1:1" ht="22.6" customHeight="1" x14ac:dyDescent="0.25">
      <c r="A53" s="71" t="s">
        <v>45</v>
      </c>
    </row>
    <row r="54" spans="1:1" ht="32.25" customHeight="1" x14ac:dyDescent="0.25">
      <c r="A54" s="142" t="s">
        <v>46</v>
      </c>
    </row>
    <row r="55" spans="1:1" ht="17.2" customHeight="1" x14ac:dyDescent="0.25">
      <c r="A55" s="83" t="s">
        <v>47</v>
      </c>
    </row>
    <row r="56" spans="1:1" ht="17.2" customHeight="1" x14ac:dyDescent="0.25">
      <c r="A56" s="84" t="s">
        <v>48</v>
      </c>
    </row>
    <row r="57" spans="1:1" ht="17.2" customHeight="1" x14ac:dyDescent="0.25">
      <c r="A57" s="101" t="s">
        <v>49</v>
      </c>
    </row>
    <row r="58" spans="1:1" ht="17.2" customHeight="1" x14ac:dyDescent="0.25">
      <c r="A58" s="85" t="s">
        <v>50</v>
      </c>
    </row>
    <row r="59" spans="1:1" x14ac:dyDescent="0.25"/>
    <row r="60" spans="1:1" hidden="1" x14ac:dyDescent="0.25"/>
    <row r="61" spans="1:1" hidden="1" x14ac:dyDescent="0.25">
      <c r="A61" s="86"/>
    </row>
  </sheetData>
  <sheetProtection sheet="1" objects="1" scenarios="1"/>
  <hyperlinks>
    <hyperlink ref="A20" r:id="rId1"/>
    <hyperlink ref="A41" r:id="rId2"/>
    <hyperlink ref="A55" r:id="rId3"/>
    <hyperlink ref="A56" r:id="rId4" display="mailto:info@data.govt.nz"/>
    <hyperlink ref="A58" r:id="rId5" display="http://www.ssc.govt.nz/ce-expenses-disclosure"/>
    <hyperlink ref="A57" r:id="rId6" display="They are posted on agency websites and linked to www.data.govt.nz. See: https://www.data.govt.nz/toolkit/how-do-i-add-or-update-our-chief-executive-expenses/"/>
    <hyperlink ref="A54" r:id="rId7" display="http://www.ssc.govt.nz/assets/Legacy/resources/Chief-Executive-Expense-Disclosure-Guide.pdf"/>
    <hyperlink ref="A2" r:id="rId8" display="http://www.ssc.govt.nz/assets/Legacy/resources/Chief-Executive-Expense-Disclosure-Guide.pdf"/>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61"/>
  <sheetViews>
    <sheetView tabSelected="1" zoomScaleNormal="100" workbookViewId="0">
      <selection activeCell="G9" sqref="G9"/>
    </sheetView>
  </sheetViews>
  <sheetFormatPr defaultColWidth="0" defaultRowHeight="12.45" zeroHeight="1" x14ac:dyDescent="0.2"/>
  <cols>
    <col min="1" max="1" width="35.75" style="16" customWidth="1"/>
    <col min="2" max="2" width="21.625" style="16" customWidth="1"/>
    <col min="3" max="3" width="33.625" style="16" customWidth="1"/>
    <col min="4" max="4" width="4.375" style="16" customWidth="1"/>
    <col min="5" max="5" width="29" style="16" customWidth="1"/>
    <col min="6" max="6" width="19" style="16" customWidth="1"/>
    <col min="7" max="7" width="42" style="16" customWidth="1"/>
    <col min="8" max="11" width="9.125" style="16" hidden="1" customWidth="1"/>
    <col min="12" max="16384" width="9.125" style="16" hidden="1"/>
  </cols>
  <sheetData>
    <row r="1" spans="1:11" ht="26.2" customHeight="1" x14ac:dyDescent="0.2">
      <c r="A1" s="206" t="s">
        <v>51</v>
      </c>
      <c r="B1" s="206"/>
      <c r="C1" s="206"/>
      <c r="D1" s="206"/>
      <c r="E1" s="206"/>
      <c r="F1" s="206"/>
      <c r="G1" s="46"/>
      <c r="H1" s="46"/>
      <c r="I1" s="46"/>
      <c r="J1" s="46"/>
      <c r="K1" s="46"/>
    </row>
    <row r="2" spans="1:11" ht="20.95" customHeight="1" x14ac:dyDescent="0.2">
      <c r="A2" s="4" t="s">
        <v>52</v>
      </c>
      <c r="B2" s="207" t="s">
        <v>169</v>
      </c>
      <c r="C2" s="207"/>
      <c r="D2" s="207"/>
      <c r="E2" s="207"/>
      <c r="F2" s="207"/>
      <c r="G2" s="46"/>
      <c r="H2" s="46"/>
      <c r="I2" s="46"/>
      <c r="J2" s="46"/>
      <c r="K2" s="46"/>
    </row>
    <row r="3" spans="1:11" ht="20.95" customHeight="1" x14ac:dyDescent="0.2">
      <c r="A3" s="4" t="s">
        <v>53</v>
      </c>
      <c r="B3" s="207" t="s">
        <v>170</v>
      </c>
      <c r="C3" s="207"/>
      <c r="D3" s="207"/>
      <c r="E3" s="207"/>
      <c r="F3" s="207"/>
      <c r="G3" s="46"/>
      <c r="H3" s="46"/>
      <c r="I3" s="46"/>
      <c r="J3" s="46"/>
      <c r="K3" s="46"/>
    </row>
    <row r="4" spans="1:11" ht="20.95" customHeight="1" x14ac:dyDescent="0.2">
      <c r="A4" s="4" t="s">
        <v>54</v>
      </c>
      <c r="B4" s="208">
        <v>44378</v>
      </c>
      <c r="C4" s="208"/>
      <c r="D4" s="208"/>
      <c r="E4" s="208"/>
      <c r="F4" s="208"/>
      <c r="G4" s="46"/>
      <c r="H4" s="46"/>
      <c r="I4" s="46"/>
      <c r="J4" s="46"/>
      <c r="K4" s="46"/>
    </row>
    <row r="5" spans="1:11" ht="20.95" customHeight="1" x14ac:dyDescent="0.2">
      <c r="A5" s="4" t="s">
        <v>55</v>
      </c>
      <c r="B5" s="208">
        <v>44742</v>
      </c>
      <c r="C5" s="208"/>
      <c r="D5" s="208"/>
      <c r="E5" s="208"/>
      <c r="F5" s="208"/>
      <c r="G5" s="46"/>
      <c r="H5" s="46"/>
      <c r="I5" s="46"/>
      <c r="J5" s="46"/>
      <c r="K5" s="46"/>
    </row>
    <row r="6" spans="1:11" ht="20.95" customHeight="1" x14ac:dyDescent="0.2">
      <c r="A6" s="4" t="s">
        <v>56</v>
      </c>
      <c r="B6" s="205" t="str">
        <f>IF(AND(Travel!B7&lt;&gt;A30,Hospitality!B7&lt;&gt;A30,'All other expenses'!B7&lt;&gt;A30,'Gifts and benefits'!B7&lt;&gt;A30),A31,IF(AND(Travel!B7=A30,Hospitality!B7=A30,'All other expenses'!B7=A30,'Gifts and benefits'!B7=A30),A33,A32))</f>
        <v>Data and totals checked on all sheets</v>
      </c>
      <c r="C6" s="205"/>
      <c r="D6" s="205"/>
      <c r="E6" s="205"/>
      <c r="F6" s="205"/>
      <c r="G6" s="34"/>
      <c r="H6" s="46"/>
      <c r="I6" s="46"/>
      <c r="J6" s="46"/>
      <c r="K6" s="46"/>
    </row>
    <row r="7" spans="1:11" ht="20.95" customHeight="1" x14ac:dyDescent="0.2">
      <c r="A7" s="4" t="s">
        <v>57</v>
      </c>
      <c r="B7" s="204" t="s">
        <v>89</v>
      </c>
      <c r="C7" s="204"/>
      <c r="D7" s="204"/>
      <c r="E7" s="204"/>
      <c r="F7" s="204"/>
      <c r="G7" s="34"/>
      <c r="H7" s="46"/>
      <c r="I7" s="46"/>
      <c r="J7" s="46"/>
      <c r="K7" s="46"/>
    </row>
    <row r="8" spans="1:11" ht="20.95" customHeight="1" x14ac:dyDescent="0.2">
      <c r="A8" s="4" t="s">
        <v>59</v>
      </c>
      <c r="B8" s="204" t="s">
        <v>398</v>
      </c>
      <c r="C8" s="204"/>
      <c r="D8" s="204"/>
      <c r="E8" s="204"/>
      <c r="F8" s="204"/>
      <c r="G8" s="34"/>
      <c r="H8" s="46"/>
      <c r="I8" s="46"/>
      <c r="J8" s="46"/>
      <c r="K8" s="46"/>
    </row>
    <row r="9" spans="1:11" ht="66.8" customHeight="1" x14ac:dyDescent="0.2">
      <c r="A9" s="203" t="s">
        <v>60</v>
      </c>
      <c r="B9" s="203"/>
      <c r="C9" s="203"/>
      <c r="D9" s="203"/>
      <c r="E9" s="203"/>
      <c r="F9" s="203"/>
      <c r="G9" s="34"/>
      <c r="H9" s="46"/>
      <c r="I9" s="46"/>
      <c r="J9" s="46"/>
      <c r="K9" s="46"/>
    </row>
    <row r="10" spans="1:11" s="131" customFormat="1" ht="36" customHeight="1" x14ac:dyDescent="0.25">
      <c r="A10" s="125" t="s">
        <v>61</v>
      </c>
      <c r="B10" s="126" t="s">
        <v>62</v>
      </c>
      <c r="C10" s="126" t="s">
        <v>63</v>
      </c>
      <c r="D10" s="127"/>
      <c r="E10" s="128" t="s">
        <v>29</v>
      </c>
      <c r="F10" s="129" t="s">
        <v>64</v>
      </c>
      <c r="G10" s="130"/>
      <c r="H10" s="130"/>
      <c r="I10" s="130"/>
      <c r="J10" s="130"/>
      <c r="K10" s="130"/>
    </row>
    <row r="11" spans="1:11" ht="28" customHeight="1" x14ac:dyDescent="0.25">
      <c r="A11" s="10" t="s">
        <v>65</v>
      </c>
      <c r="B11" s="94">
        <f>B15+B16+B17</f>
        <v>25943.19</v>
      </c>
      <c r="C11" s="102" t="str">
        <f>IF(Travel!B6="",A34,Travel!B6)</f>
        <v>Figures exclude GST</v>
      </c>
      <c r="D11" s="8"/>
      <c r="E11" s="10" t="s">
        <v>66</v>
      </c>
      <c r="F11" s="56">
        <f>'Gifts and benefits'!C49</f>
        <v>32</v>
      </c>
      <c r="G11" s="47"/>
      <c r="H11" s="47"/>
      <c r="I11" s="47"/>
      <c r="J11" s="47"/>
      <c r="K11" s="47"/>
    </row>
    <row r="12" spans="1:11" ht="28" customHeight="1" x14ac:dyDescent="0.25">
      <c r="A12" s="10" t="s">
        <v>24</v>
      </c>
      <c r="B12" s="94">
        <f>Hospitality!B25</f>
        <v>26</v>
      </c>
      <c r="C12" s="102" t="str">
        <f>IF(Hospitality!B6="",A34,Hospitality!B6)</f>
        <v>Figures exclude GST</v>
      </c>
      <c r="D12" s="8"/>
      <c r="E12" s="10" t="s">
        <v>67</v>
      </c>
      <c r="F12" s="56">
        <f>'Gifts and benefits'!C50</f>
        <v>26</v>
      </c>
      <c r="G12" s="47"/>
      <c r="H12" s="47"/>
      <c r="I12" s="47"/>
      <c r="J12" s="47"/>
      <c r="K12" s="47"/>
    </row>
    <row r="13" spans="1:11" ht="28" customHeight="1" x14ac:dyDescent="0.2">
      <c r="A13" s="10" t="s">
        <v>68</v>
      </c>
      <c r="B13" s="94">
        <f>'All other expenses'!B49</f>
        <v>13243.9</v>
      </c>
      <c r="C13" s="102" t="str">
        <f>IF('All other expenses'!B6="",A34,'All other expenses'!B6)</f>
        <v>Figures exclude GST</v>
      </c>
      <c r="D13" s="8"/>
      <c r="E13" s="10" t="s">
        <v>69</v>
      </c>
      <c r="F13" s="56">
        <f>'Gifts and benefits'!C51</f>
        <v>6</v>
      </c>
      <c r="G13" s="46"/>
      <c r="H13" s="46"/>
      <c r="I13" s="46"/>
      <c r="J13" s="46"/>
      <c r="K13" s="46"/>
    </row>
    <row r="14" spans="1:11" ht="12.8" customHeight="1" x14ac:dyDescent="0.2">
      <c r="A14" s="9"/>
      <c r="B14" s="95"/>
      <c r="C14" s="103"/>
      <c r="D14" s="57"/>
      <c r="E14" s="8"/>
      <c r="F14" s="58"/>
      <c r="G14" s="26"/>
      <c r="H14" s="26"/>
      <c r="I14" s="26"/>
      <c r="J14" s="26"/>
      <c r="K14" s="26"/>
    </row>
    <row r="15" spans="1:11" ht="28" customHeight="1" x14ac:dyDescent="0.2">
      <c r="A15" s="11" t="s">
        <v>70</v>
      </c>
      <c r="B15" s="96">
        <f>Travel!B31</f>
        <v>16786.920000000002</v>
      </c>
      <c r="C15" s="104" t="str">
        <f>C11</f>
        <v>Figures exclude GST</v>
      </c>
      <c r="D15" s="8"/>
      <c r="E15" s="8"/>
      <c r="F15" s="58"/>
      <c r="G15" s="46"/>
      <c r="H15" s="46"/>
      <c r="I15" s="46"/>
      <c r="J15" s="46"/>
      <c r="K15" s="46"/>
    </row>
    <row r="16" spans="1:11" ht="28" customHeight="1" x14ac:dyDescent="0.2">
      <c r="A16" s="11" t="s">
        <v>71</v>
      </c>
      <c r="B16" s="96">
        <f>Travel!B107</f>
        <v>9064.0999999999985</v>
      </c>
      <c r="C16" s="104" t="str">
        <f>C11</f>
        <v>Figures exclude GST</v>
      </c>
      <c r="D16" s="59"/>
      <c r="E16" s="8"/>
      <c r="F16" s="60"/>
      <c r="G16" s="46"/>
      <c r="H16" s="46"/>
      <c r="I16" s="46"/>
      <c r="J16" s="46"/>
      <c r="K16" s="46"/>
    </row>
    <row r="17" spans="1:11" ht="28" customHeight="1" x14ac:dyDescent="0.2">
      <c r="A17" s="11" t="s">
        <v>72</v>
      </c>
      <c r="B17" s="96">
        <f>Travel!B121</f>
        <v>92.170000000000016</v>
      </c>
      <c r="C17" s="104" t="str">
        <f>C11</f>
        <v>Figures exclude GST</v>
      </c>
      <c r="D17" s="8"/>
      <c r="E17" s="8"/>
      <c r="F17" s="60"/>
      <c r="G17" s="46"/>
      <c r="H17" s="46"/>
      <c r="I17" s="46"/>
      <c r="J17" s="46"/>
      <c r="K17" s="46"/>
    </row>
    <row r="18" spans="1:11" ht="28" customHeight="1" x14ac:dyDescent="0.25">
      <c r="A18" s="27"/>
      <c r="B18" s="22"/>
      <c r="C18" s="27"/>
      <c r="D18" s="7"/>
      <c r="E18" s="7"/>
      <c r="F18" s="61"/>
      <c r="G18" s="62"/>
      <c r="H18" s="62"/>
      <c r="I18" s="62"/>
      <c r="J18" s="62"/>
      <c r="K18" s="62"/>
    </row>
    <row r="19" spans="1:11" ht="13.1" x14ac:dyDescent="0.25">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t="13.1" hidden="1" x14ac:dyDescent="0.25">
      <c r="A25" s="14" t="s">
        <v>78</v>
      </c>
      <c r="B25" s="15"/>
      <c r="C25" s="15"/>
      <c r="D25" s="15"/>
      <c r="E25" s="15"/>
      <c r="F25" s="15"/>
      <c r="G25" s="46"/>
      <c r="H25" s="46"/>
      <c r="I25" s="46"/>
      <c r="J25" s="46"/>
      <c r="K25" s="46"/>
    </row>
    <row r="26" spans="1:11" ht="12.8"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4.9" hidden="1" x14ac:dyDescent="0.2">
      <c r="A48" s="119" t="s">
        <v>98</v>
      </c>
      <c r="B48" s="98"/>
      <c r="C48" s="98"/>
      <c r="D48" s="98"/>
      <c r="E48" s="98"/>
      <c r="F48" s="98"/>
      <c r="G48" s="46"/>
      <c r="H48" s="46"/>
      <c r="I48" s="46"/>
      <c r="J48" s="46"/>
      <c r="K48" s="46"/>
    </row>
    <row r="49" spans="1:11" ht="24.9" hidden="1" x14ac:dyDescent="0.2">
      <c r="A49" s="119" t="s">
        <v>99</v>
      </c>
      <c r="B49" s="98"/>
      <c r="C49" s="98"/>
      <c r="D49" s="98"/>
      <c r="E49" s="98"/>
      <c r="F49" s="98"/>
      <c r="G49" s="46"/>
      <c r="H49" s="46"/>
      <c r="I49" s="46"/>
      <c r="J49" s="46"/>
      <c r="K49" s="46"/>
    </row>
    <row r="50" spans="1:11" ht="24.9" hidden="1" x14ac:dyDescent="0.2">
      <c r="A50" s="120" t="s">
        <v>100</v>
      </c>
      <c r="B50" s="5"/>
      <c r="C50" s="5"/>
      <c r="D50" s="5"/>
      <c r="E50" s="5"/>
      <c r="F50" s="5"/>
      <c r="G50" s="46"/>
      <c r="H50" s="46"/>
      <c r="I50" s="46"/>
      <c r="J50" s="46"/>
      <c r="K50" s="46"/>
    </row>
    <row r="51" spans="1:11" ht="24.9" hidden="1" x14ac:dyDescent="0.2">
      <c r="A51" s="120" t="s">
        <v>101</v>
      </c>
      <c r="B51" s="5"/>
      <c r="C51" s="5"/>
      <c r="D51" s="5"/>
      <c r="E51" s="5"/>
      <c r="F51" s="5"/>
      <c r="G51" s="46"/>
      <c r="H51" s="46"/>
      <c r="I51" s="46"/>
      <c r="J51" s="46"/>
      <c r="K51" s="46"/>
    </row>
    <row r="52" spans="1:11" ht="37.35" hidden="1" x14ac:dyDescent="0.25">
      <c r="A52" s="120" t="s">
        <v>102</v>
      </c>
      <c r="B52" s="110"/>
      <c r="C52" s="110"/>
      <c r="D52" s="118"/>
      <c r="E52" s="66"/>
      <c r="F52" s="66"/>
      <c r="G52" s="46"/>
      <c r="H52" s="46"/>
      <c r="I52" s="46"/>
      <c r="J52" s="46"/>
      <c r="K52" s="46"/>
    </row>
    <row r="53" spans="1:11" ht="13.1" hidden="1" x14ac:dyDescent="0.25">
      <c r="A53" s="115" t="s">
        <v>103</v>
      </c>
      <c r="B53" s="116"/>
      <c r="C53" s="116"/>
      <c r="D53" s="109"/>
      <c r="E53" s="67"/>
      <c r="F53" s="67" t="b">
        <v>1</v>
      </c>
      <c r="G53" s="46"/>
      <c r="H53" s="46"/>
      <c r="I53" s="46"/>
      <c r="J53" s="46"/>
      <c r="K53" s="46"/>
    </row>
    <row r="54" spans="1:11" ht="13.1" hidden="1" x14ac:dyDescent="0.25">
      <c r="A54" s="117" t="s">
        <v>104</v>
      </c>
      <c r="B54" s="115"/>
      <c r="C54" s="115"/>
      <c r="D54" s="115"/>
      <c r="E54" s="67"/>
      <c r="F54" s="67" t="b">
        <v>0</v>
      </c>
      <c r="G54" s="46"/>
      <c r="H54" s="46"/>
      <c r="I54" s="46"/>
      <c r="J54" s="46"/>
      <c r="K54" s="46"/>
    </row>
    <row r="55" spans="1:11" ht="13.1" hidden="1" x14ac:dyDescent="0.2">
      <c r="A55" s="121"/>
      <c r="B55" s="111">
        <f>COUNT(Travel!B12:B30)</f>
        <v>15</v>
      </c>
      <c r="C55" s="111"/>
      <c r="D55" s="111">
        <f>COUNTIF(Travel!D12:D30,"*")</f>
        <v>15</v>
      </c>
      <c r="E55" s="112"/>
      <c r="F55" s="112" t="b">
        <f>MIN(B55,D55)=MAX(B55,D55)</f>
        <v>1</v>
      </c>
      <c r="G55" s="46"/>
      <c r="H55" s="46"/>
      <c r="I55" s="46"/>
      <c r="J55" s="46"/>
      <c r="K55" s="46"/>
    </row>
    <row r="56" spans="1:11" ht="13.1" hidden="1" x14ac:dyDescent="0.2">
      <c r="A56" s="121" t="s">
        <v>105</v>
      </c>
      <c r="B56" s="111">
        <f>COUNT(Travel!B35:B106)</f>
        <v>58</v>
      </c>
      <c r="C56" s="111"/>
      <c r="D56" s="111">
        <f>COUNTIF(Travel!D35:D106,"*")</f>
        <v>59</v>
      </c>
      <c r="E56" s="112"/>
      <c r="F56" s="112" t="b">
        <f>MIN(B56,D56)=MAX(B56,D56)</f>
        <v>0</v>
      </c>
    </row>
    <row r="57" spans="1:11" ht="13.1" hidden="1" x14ac:dyDescent="0.25">
      <c r="A57" s="122"/>
      <c r="B57" s="111">
        <f>COUNT(Travel!B111:B120)</f>
        <v>4</v>
      </c>
      <c r="C57" s="111"/>
      <c r="D57" s="111">
        <f>COUNTIF(Travel!D111:D120,"*")</f>
        <v>4</v>
      </c>
      <c r="E57" s="112"/>
      <c r="F57" s="112" t="b">
        <f>MIN(B57,D57)=MAX(B57,D57)</f>
        <v>1</v>
      </c>
    </row>
    <row r="58" spans="1:11" ht="13.1" hidden="1" x14ac:dyDescent="0.25">
      <c r="A58" s="123" t="s">
        <v>106</v>
      </c>
      <c r="B58" s="113">
        <f>COUNT(Hospitality!B11:B24)</f>
        <v>1</v>
      </c>
      <c r="C58" s="113"/>
      <c r="D58" s="113">
        <f>COUNTIF(Hospitality!D11:D24,"*")</f>
        <v>1</v>
      </c>
      <c r="E58" s="114"/>
      <c r="F58" s="114" t="b">
        <f>MIN(B58,D58)=MAX(B58,D58)</f>
        <v>1</v>
      </c>
    </row>
    <row r="59" spans="1:11" ht="13.1" hidden="1" x14ac:dyDescent="0.25">
      <c r="A59" s="124" t="s">
        <v>107</v>
      </c>
      <c r="B59" s="112">
        <f>COUNT('All other expenses'!B11:B48)</f>
        <v>33</v>
      </c>
      <c r="C59" s="112"/>
      <c r="D59" s="112">
        <f>COUNTIF('All other expenses'!D11:D48,"*")</f>
        <v>33</v>
      </c>
      <c r="E59" s="112"/>
      <c r="F59" s="112" t="b">
        <f>MIN(B59,D59)=MAX(B59,D59)</f>
        <v>1</v>
      </c>
    </row>
    <row r="60" spans="1:11" ht="13.1" hidden="1" x14ac:dyDescent="0.25">
      <c r="A60" s="123" t="s">
        <v>108</v>
      </c>
      <c r="B60" s="113">
        <f>COUNTIF('Gifts and benefits'!B11:B48,"*")</f>
        <v>32</v>
      </c>
      <c r="C60" s="113">
        <f>COUNTIF('Gifts and benefits'!C11:C48,"*")</f>
        <v>32</v>
      </c>
      <c r="D60" s="113"/>
      <c r="E60" s="113">
        <f>COUNTA('Gifts and benefits'!E11:E48)</f>
        <v>31</v>
      </c>
      <c r="F60" s="114" t="b">
        <f>MIN(B60,C60,E60)=MAX(B60,C60,E60)</f>
        <v>0</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183"/>
  <sheetViews>
    <sheetView zoomScaleNormal="100" workbookViewId="0">
      <selection activeCell="A9" sqref="A9:E9"/>
    </sheetView>
  </sheetViews>
  <sheetFormatPr defaultColWidth="0" defaultRowHeight="12.45" zeroHeight="1" x14ac:dyDescent="0.2"/>
  <cols>
    <col min="1" max="1" width="35.75" style="16" customWidth="1"/>
    <col min="2" max="2" width="14.25" style="16" customWidth="1"/>
    <col min="3" max="3" width="71.375" style="16" customWidth="1"/>
    <col min="4" max="4" width="50" style="16" customWidth="1"/>
    <col min="5" max="5" width="21.375" style="16" customWidth="1"/>
    <col min="6" max="6" width="37.625" style="16" customWidth="1"/>
    <col min="7" max="9" width="9.125" style="16" hidden="1" customWidth="1"/>
    <col min="10" max="13" width="0" style="16" hidden="1" customWidth="1"/>
    <col min="14" max="16384" width="9.125" style="16" hidden="1"/>
  </cols>
  <sheetData>
    <row r="1" spans="1:6" ht="26.2" customHeight="1" x14ac:dyDescent="0.2">
      <c r="A1" s="206" t="s">
        <v>109</v>
      </c>
      <c r="B1" s="206"/>
      <c r="C1" s="206"/>
      <c r="D1" s="206"/>
      <c r="E1" s="206"/>
      <c r="F1" s="46"/>
    </row>
    <row r="2" spans="1:6" ht="20.95" customHeight="1" x14ac:dyDescent="0.2">
      <c r="A2" s="4" t="s">
        <v>52</v>
      </c>
      <c r="B2" s="209" t="str">
        <f>'Summary and sign-off'!B2:F2</f>
        <v>Maritime New Zealand</v>
      </c>
      <c r="C2" s="209"/>
      <c r="D2" s="209"/>
      <c r="E2" s="209"/>
      <c r="F2" s="46"/>
    </row>
    <row r="3" spans="1:6" ht="20.95" customHeight="1" x14ac:dyDescent="0.2">
      <c r="A3" s="4" t="s">
        <v>110</v>
      </c>
      <c r="B3" s="209" t="str">
        <f>'Summary and sign-off'!B3:F3</f>
        <v>Kirstie Hewlett</v>
      </c>
      <c r="C3" s="209"/>
      <c r="D3" s="209"/>
      <c r="E3" s="209"/>
      <c r="F3" s="46"/>
    </row>
    <row r="4" spans="1:6" ht="20.95" customHeight="1" x14ac:dyDescent="0.2">
      <c r="A4" s="4" t="s">
        <v>111</v>
      </c>
      <c r="B4" s="209">
        <f>'Summary and sign-off'!B4:F4</f>
        <v>44378</v>
      </c>
      <c r="C4" s="209"/>
      <c r="D4" s="209"/>
      <c r="E4" s="209"/>
      <c r="F4" s="46"/>
    </row>
    <row r="5" spans="1:6" ht="20.95" customHeight="1" x14ac:dyDescent="0.2">
      <c r="A5" s="4" t="s">
        <v>112</v>
      </c>
      <c r="B5" s="209">
        <f>'Summary and sign-off'!B5:F5</f>
        <v>44742</v>
      </c>
      <c r="C5" s="209"/>
      <c r="D5" s="209"/>
      <c r="E5" s="209"/>
      <c r="F5" s="46"/>
    </row>
    <row r="6" spans="1:6" ht="20.95" customHeight="1" x14ac:dyDescent="0.2">
      <c r="A6" s="4" t="s">
        <v>113</v>
      </c>
      <c r="B6" s="204" t="s">
        <v>81</v>
      </c>
      <c r="C6" s="204"/>
      <c r="D6" s="204"/>
      <c r="E6" s="204"/>
      <c r="F6" s="46"/>
    </row>
    <row r="7" spans="1:6" ht="20.95" customHeight="1" x14ac:dyDescent="0.2">
      <c r="A7" s="4" t="s">
        <v>56</v>
      </c>
      <c r="B7" s="204" t="s">
        <v>83</v>
      </c>
      <c r="C7" s="204"/>
      <c r="D7" s="204"/>
      <c r="E7" s="204"/>
      <c r="F7" s="46"/>
    </row>
    <row r="8" spans="1:6" ht="36" customHeight="1" x14ac:dyDescent="0.25">
      <c r="A8" s="212" t="s">
        <v>114</v>
      </c>
      <c r="B8" s="213"/>
      <c r="C8" s="213"/>
      <c r="D8" s="213"/>
      <c r="E8" s="213"/>
      <c r="F8" s="22"/>
    </row>
    <row r="9" spans="1:6" ht="36" customHeight="1" x14ac:dyDescent="0.25">
      <c r="A9" s="214" t="s">
        <v>115</v>
      </c>
      <c r="B9" s="215"/>
      <c r="C9" s="215"/>
      <c r="D9" s="215"/>
      <c r="E9" s="215"/>
      <c r="F9" s="22"/>
    </row>
    <row r="10" spans="1:6" ht="24.75" customHeight="1" x14ac:dyDescent="0.25">
      <c r="A10" s="211" t="s">
        <v>116</v>
      </c>
      <c r="B10" s="216"/>
      <c r="C10" s="211"/>
      <c r="D10" s="211"/>
      <c r="E10" s="211"/>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72" t="s">
        <v>304</v>
      </c>
      <c r="B13" s="158">
        <v>665.48</v>
      </c>
      <c r="C13" s="159" t="s">
        <v>302</v>
      </c>
      <c r="D13" s="159" t="s">
        <v>312</v>
      </c>
      <c r="E13" s="160" t="s">
        <v>309</v>
      </c>
      <c r="F13" s="1" t="s">
        <v>313</v>
      </c>
    </row>
    <row r="14" spans="1:6" s="87" customFormat="1" x14ac:dyDescent="0.2">
      <c r="A14" s="172"/>
      <c r="B14" s="158">
        <v>-148.66999999999999</v>
      </c>
      <c r="C14" s="159" t="s">
        <v>342</v>
      </c>
      <c r="D14" s="159" t="s">
        <v>357</v>
      </c>
      <c r="E14" s="160" t="s">
        <v>330</v>
      </c>
      <c r="F14" s="1"/>
    </row>
    <row r="15" spans="1:6" s="87" customFormat="1" x14ac:dyDescent="0.2">
      <c r="A15" s="172"/>
      <c r="B15" s="158">
        <v>239.13</v>
      </c>
      <c r="C15" s="159" t="s">
        <v>342</v>
      </c>
      <c r="D15" s="159" t="s">
        <v>310</v>
      </c>
      <c r="E15" s="160" t="s">
        <v>309</v>
      </c>
      <c r="F15" s="1" t="s">
        <v>311</v>
      </c>
    </row>
    <row r="16" spans="1:6" s="87" customFormat="1" ht="24.9" x14ac:dyDescent="0.2">
      <c r="A16" s="169">
        <v>44668</v>
      </c>
      <c r="B16" s="158">
        <v>2342.84</v>
      </c>
      <c r="C16" s="159" t="s">
        <v>342</v>
      </c>
      <c r="D16" s="159" t="s">
        <v>303</v>
      </c>
      <c r="E16" s="160" t="s">
        <v>305</v>
      </c>
      <c r="F16" s="1"/>
    </row>
    <row r="17" spans="1:6" s="87" customFormat="1" x14ac:dyDescent="0.2">
      <c r="A17" s="169">
        <v>44677</v>
      </c>
      <c r="B17" s="158">
        <v>7694.55</v>
      </c>
      <c r="C17" s="159" t="s">
        <v>342</v>
      </c>
      <c r="D17" s="159" t="s">
        <v>303</v>
      </c>
      <c r="E17" s="160" t="s">
        <v>306</v>
      </c>
      <c r="F17" s="1"/>
    </row>
    <row r="18" spans="1:6" s="87" customFormat="1" x14ac:dyDescent="0.2">
      <c r="A18" s="169">
        <v>44659</v>
      </c>
      <c r="B18" s="158">
        <v>238</v>
      </c>
      <c r="C18" s="159" t="s">
        <v>342</v>
      </c>
      <c r="D18" s="159" t="s">
        <v>344</v>
      </c>
      <c r="E18" s="160" t="s">
        <v>330</v>
      </c>
      <c r="F18" s="1"/>
    </row>
    <row r="19" spans="1:6" s="87" customFormat="1" x14ac:dyDescent="0.2">
      <c r="A19" s="169">
        <v>44659</v>
      </c>
      <c r="B19" s="158">
        <v>120</v>
      </c>
      <c r="C19" s="159" t="s">
        <v>342</v>
      </c>
      <c r="D19" s="159" t="s">
        <v>344</v>
      </c>
      <c r="E19" s="160" t="s">
        <v>330</v>
      </c>
      <c r="F19" s="1" t="s">
        <v>343</v>
      </c>
    </row>
    <row r="20" spans="1:6" s="87" customFormat="1" x14ac:dyDescent="0.2">
      <c r="A20" s="157" t="s">
        <v>308</v>
      </c>
      <c r="B20" s="158">
        <v>3919.36</v>
      </c>
      <c r="C20" s="159" t="s">
        <v>342</v>
      </c>
      <c r="D20" s="159" t="s">
        <v>187</v>
      </c>
      <c r="E20" s="160" t="s">
        <v>307</v>
      </c>
      <c r="F20" s="1"/>
    </row>
    <row r="21" spans="1:6" s="87" customFormat="1" x14ac:dyDescent="0.2">
      <c r="A21" s="172">
        <v>44659</v>
      </c>
      <c r="B21" s="158">
        <v>10</v>
      </c>
      <c r="C21" s="159" t="s">
        <v>342</v>
      </c>
      <c r="D21" s="159" t="s">
        <v>341</v>
      </c>
      <c r="E21" s="160" t="s">
        <v>330</v>
      </c>
      <c r="F21" s="1"/>
    </row>
    <row r="22" spans="1:6" s="87" customFormat="1" x14ac:dyDescent="0.2">
      <c r="A22" s="169">
        <v>44668</v>
      </c>
      <c r="B22" s="158">
        <v>104.09</v>
      </c>
      <c r="C22" s="159" t="s">
        <v>342</v>
      </c>
      <c r="D22" s="159" t="s">
        <v>332</v>
      </c>
      <c r="E22" s="160" t="s">
        <v>330</v>
      </c>
      <c r="F22" s="1"/>
    </row>
    <row r="23" spans="1:6" s="87" customFormat="1" x14ac:dyDescent="0.2">
      <c r="A23" s="169">
        <v>44669</v>
      </c>
      <c r="B23" s="158">
        <v>399.28</v>
      </c>
      <c r="C23" s="159" t="s">
        <v>342</v>
      </c>
      <c r="D23" s="159" t="s">
        <v>331</v>
      </c>
      <c r="E23" s="160" t="s">
        <v>330</v>
      </c>
      <c r="F23" s="1"/>
    </row>
    <row r="24" spans="1:6" s="87" customFormat="1" x14ac:dyDescent="0.2">
      <c r="A24" s="169">
        <v>44671</v>
      </c>
      <c r="B24" s="158">
        <v>166.7</v>
      </c>
      <c r="C24" s="159" t="s">
        <v>342</v>
      </c>
      <c r="D24" s="159" t="s">
        <v>332</v>
      </c>
      <c r="E24" s="160" t="s">
        <v>330</v>
      </c>
      <c r="F24" s="1"/>
    </row>
    <row r="25" spans="1:6" s="87" customFormat="1" x14ac:dyDescent="0.2">
      <c r="A25" s="169">
        <v>44674</v>
      </c>
      <c r="B25" s="158">
        <v>83.09</v>
      </c>
      <c r="C25" s="159" t="s">
        <v>342</v>
      </c>
      <c r="D25" s="159" t="s">
        <v>333</v>
      </c>
      <c r="E25" s="160" t="s">
        <v>330</v>
      </c>
      <c r="F25" s="1"/>
    </row>
    <row r="26" spans="1:6" s="87" customFormat="1" x14ac:dyDescent="0.2">
      <c r="A26" s="169">
        <v>44675</v>
      </c>
      <c r="B26" s="158">
        <v>71.150000000000006</v>
      </c>
      <c r="C26" s="159" t="s">
        <v>342</v>
      </c>
      <c r="D26" s="159" t="s">
        <v>334</v>
      </c>
      <c r="E26" s="160" t="s">
        <v>330</v>
      </c>
      <c r="F26" s="1"/>
    </row>
    <row r="27" spans="1:6" s="87" customFormat="1" x14ac:dyDescent="0.2">
      <c r="A27" s="169">
        <v>44675</v>
      </c>
      <c r="B27" s="158">
        <v>881.92</v>
      </c>
      <c r="C27" s="159" t="s">
        <v>342</v>
      </c>
      <c r="D27" s="159" t="s">
        <v>335</v>
      </c>
      <c r="E27" s="160" t="s">
        <v>330</v>
      </c>
      <c r="F27" s="1"/>
    </row>
    <row r="28" spans="1:6" s="87" customFormat="1" x14ac:dyDescent="0.2">
      <c r="A28" s="157"/>
      <c r="B28" s="158"/>
      <c r="C28" s="159"/>
      <c r="D28" s="159"/>
      <c r="E28" s="160"/>
      <c r="F28" s="1"/>
    </row>
    <row r="29" spans="1:6" s="87" customFormat="1" x14ac:dyDescent="0.2">
      <c r="A29" s="161"/>
      <c r="B29" s="158"/>
      <c r="C29" s="159"/>
      <c r="D29" s="159"/>
      <c r="E29" s="160"/>
      <c r="F29" s="1"/>
    </row>
    <row r="30" spans="1:6" s="87" customFormat="1" hidden="1" x14ac:dyDescent="0.2">
      <c r="A30" s="143"/>
      <c r="B30" s="144"/>
      <c r="C30" s="145"/>
      <c r="D30" s="145"/>
      <c r="E30" s="146"/>
      <c r="F30" s="1"/>
    </row>
    <row r="31" spans="1:6" ht="19.5" customHeight="1" x14ac:dyDescent="0.2">
      <c r="A31" s="107" t="s">
        <v>122</v>
      </c>
      <c r="B31" s="108">
        <f>SUM(B12:B30)</f>
        <v>16786.920000000002</v>
      </c>
      <c r="C31" s="168" t="str">
        <f>IF(SUBTOTAL(3,B12:B30)=SUBTOTAL(103,B12:B30),'Summary and sign-off'!$A$48,'Summary and sign-off'!$A$49)</f>
        <v>Check - there are no hidden rows with data</v>
      </c>
      <c r="D31" s="210" t="str">
        <f>IF('Summary and sign-off'!F55='Summary and sign-off'!F54,'Summary and sign-off'!A51,'Summary and sign-off'!A50)</f>
        <v>Check - each entry provides sufficient information</v>
      </c>
      <c r="E31" s="210"/>
      <c r="F31" s="46"/>
    </row>
    <row r="32" spans="1:6" ht="10.5" customHeight="1" x14ac:dyDescent="0.25">
      <c r="A32" s="27"/>
      <c r="B32" s="22"/>
      <c r="C32" s="27"/>
      <c r="D32" s="27"/>
      <c r="E32" s="27"/>
      <c r="F32" s="27"/>
    </row>
    <row r="33" spans="1:6" ht="24.75" customHeight="1" x14ac:dyDescent="0.25">
      <c r="A33" s="211" t="s">
        <v>123</v>
      </c>
      <c r="B33" s="211"/>
      <c r="C33" s="211"/>
      <c r="D33" s="211"/>
      <c r="E33" s="211"/>
      <c r="F33" s="47"/>
    </row>
    <row r="34" spans="1:6" ht="27" customHeight="1" x14ac:dyDescent="0.2">
      <c r="A34" s="35" t="s">
        <v>117</v>
      </c>
      <c r="B34" s="35" t="s">
        <v>62</v>
      </c>
      <c r="C34" s="35" t="s">
        <v>124</v>
      </c>
      <c r="D34" s="35" t="s">
        <v>120</v>
      </c>
      <c r="E34" s="35" t="s">
        <v>121</v>
      </c>
      <c r="F34" s="48"/>
    </row>
    <row r="35" spans="1:6" s="87" customFormat="1" hidden="1" x14ac:dyDescent="0.2">
      <c r="A35" s="133"/>
      <c r="B35" s="134"/>
      <c r="C35" s="135"/>
      <c r="D35" s="135"/>
      <c r="E35" s="136"/>
      <c r="F35" s="1"/>
    </row>
    <row r="36" spans="1:6" s="87" customFormat="1" x14ac:dyDescent="0.2">
      <c r="A36" s="179" t="s">
        <v>352</v>
      </c>
      <c r="B36" s="180"/>
      <c r="C36" s="181" t="s">
        <v>176</v>
      </c>
      <c r="D36" s="181" t="s">
        <v>177</v>
      </c>
      <c r="E36" s="182" t="s">
        <v>175</v>
      </c>
      <c r="F36" s="1"/>
    </row>
    <row r="37" spans="1:6" s="187" customFormat="1" x14ac:dyDescent="0.2">
      <c r="A37" s="189"/>
      <c r="B37" s="190"/>
      <c r="C37" s="191"/>
      <c r="D37" s="191"/>
      <c r="E37" s="192"/>
      <c r="F37" s="188"/>
    </row>
    <row r="38" spans="1:6" s="87" customFormat="1" x14ac:dyDescent="0.2">
      <c r="A38" s="169" t="s">
        <v>361</v>
      </c>
      <c r="B38" s="158">
        <v>262.44</v>
      </c>
      <c r="C38" s="159" t="s">
        <v>178</v>
      </c>
      <c r="D38" s="159" t="s">
        <v>186</v>
      </c>
      <c r="E38" s="160" t="s">
        <v>182</v>
      </c>
      <c r="F38" s="1"/>
    </row>
    <row r="39" spans="1:6" s="87" customFormat="1" x14ac:dyDescent="0.2">
      <c r="A39" s="169"/>
      <c r="B39" s="158">
        <v>159</v>
      </c>
      <c r="C39" s="159"/>
      <c r="D39" s="159" t="s">
        <v>187</v>
      </c>
      <c r="E39" s="160" t="s">
        <v>182</v>
      </c>
      <c r="F39" s="1"/>
    </row>
    <row r="40" spans="1:6" s="87" customFormat="1" x14ac:dyDescent="0.2">
      <c r="A40" s="169"/>
      <c r="B40" s="158">
        <v>67.83</v>
      </c>
      <c r="C40" s="159"/>
      <c r="D40" s="159" t="s">
        <v>183</v>
      </c>
      <c r="E40" s="160" t="s">
        <v>182</v>
      </c>
      <c r="F40" s="1"/>
    </row>
    <row r="41" spans="1:6" s="87" customFormat="1" x14ac:dyDescent="0.2">
      <c r="A41" s="169"/>
      <c r="B41" s="158">
        <v>10.26</v>
      </c>
      <c r="C41" s="159"/>
      <c r="D41" s="159" t="s">
        <v>179</v>
      </c>
      <c r="E41" s="160" t="s">
        <v>182</v>
      </c>
      <c r="F41" s="1"/>
    </row>
    <row r="42" spans="1:6" s="87" customFormat="1" x14ac:dyDescent="0.2">
      <c r="A42" s="169"/>
      <c r="B42" s="158">
        <v>48.7</v>
      </c>
      <c r="C42" s="159"/>
      <c r="D42" s="159" t="s">
        <v>184</v>
      </c>
      <c r="E42" s="160" t="s">
        <v>182</v>
      </c>
      <c r="F42" s="1"/>
    </row>
    <row r="43" spans="1:6" s="87" customFormat="1" x14ac:dyDescent="0.2">
      <c r="A43" s="169"/>
      <c r="B43" s="158">
        <v>91.13</v>
      </c>
      <c r="C43" s="159"/>
      <c r="D43" s="159" t="s">
        <v>185</v>
      </c>
      <c r="E43" s="160" t="s">
        <v>182</v>
      </c>
      <c r="F43" s="1"/>
    </row>
    <row r="44" spans="1:6" s="87" customFormat="1" x14ac:dyDescent="0.2">
      <c r="A44" s="169"/>
      <c r="B44" s="158">
        <v>78.260000000000005</v>
      </c>
      <c r="C44" s="159"/>
      <c r="D44" s="159" t="s">
        <v>190</v>
      </c>
      <c r="E44" s="160" t="s">
        <v>180</v>
      </c>
      <c r="F44" s="1"/>
    </row>
    <row r="45" spans="1:6" s="187" customFormat="1" x14ac:dyDescent="0.2">
      <c r="A45" s="183"/>
      <c r="B45" s="184"/>
      <c r="C45" s="185"/>
      <c r="D45" s="185"/>
      <c r="E45" s="186"/>
      <c r="F45" s="188"/>
    </row>
    <row r="46" spans="1:6" s="87" customFormat="1" x14ac:dyDescent="0.2">
      <c r="A46" s="169" t="s">
        <v>362</v>
      </c>
      <c r="B46" s="158">
        <v>290.58</v>
      </c>
      <c r="C46" s="159" t="s">
        <v>188</v>
      </c>
      <c r="D46" s="159" t="s">
        <v>186</v>
      </c>
      <c r="E46" s="160" t="s">
        <v>192</v>
      </c>
      <c r="F46" s="1"/>
    </row>
    <row r="47" spans="1:6" s="87" customFormat="1" x14ac:dyDescent="0.2">
      <c r="A47" s="169"/>
      <c r="B47" s="158">
        <v>97.99</v>
      </c>
      <c r="C47" s="159"/>
      <c r="D47" s="159" t="s">
        <v>186</v>
      </c>
      <c r="E47" s="160" t="s">
        <v>193</v>
      </c>
      <c r="F47" s="1"/>
    </row>
    <row r="48" spans="1:6" s="87" customFormat="1" x14ac:dyDescent="0.2">
      <c r="A48" s="169"/>
      <c r="B48" s="158">
        <v>174.59</v>
      </c>
      <c r="C48" s="159"/>
      <c r="D48" s="159" t="s">
        <v>186</v>
      </c>
      <c r="E48" s="160" t="s">
        <v>194</v>
      </c>
      <c r="F48" s="1"/>
    </row>
    <row r="49" spans="1:6" s="87" customFormat="1" x14ac:dyDescent="0.2">
      <c r="A49" s="169"/>
      <c r="B49" s="158">
        <v>360.7</v>
      </c>
      <c r="C49" s="159"/>
      <c r="D49" s="159" t="s">
        <v>187</v>
      </c>
      <c r="E49" s="160" t="s">
        <v>189</v>
      </c>
      <c r="F49" s="1"/>
    </row>
    <row r="50" spans="1:6" s="87" customFormat="1" x14ac:dyDescent="0.2">
      <c r="A50" s="169"/>
      <c r="B50" s="158">
        <v>77.48</v>
      </c>
      <c r="C50" s="159"/>
      <c r="D50" s="159" t="s">
        <v>200</v>
      </c>
      <c r="E50" s="160" t="s">
        <v>195</v>
      </c>
      <c r="F50" s="1"/>
    </row>
    <row r="51" spans="1:6" s="87" customFormat="1" x14ac:dyDescent="0.2">
      <c r="A51" s="169"/>
      <c r="B51" s="158">
        <v>79.83</v>
      </c>
      <c r="C51" s="159"/>
      <c r="D51" s="159" t="s">
        <v>199</v>
      </c>
      <c r="E51" s="160" t="s">
        <v>189</v>
      </c>
      <c r="F51" s="1"/>
    </row>
    <row r="52" spans="1:6" s="87" customFormat="1" x14ac:dyDescent="0.2">
      <c r="A52" s="169"/>
      <c r="B52" s="158">
        <v>48.26</v>
      </c>
      <c r="C52" s="159"/>
      <c r="D52" s="159" t="s">
        <v>198</v>
      </c>
      <c r="E52" s="160" t="s">
        <v>189</v>
      </c>
      <c r="F52" s="1"/>
    </row>
    <row r="53" spans="1:6" s="87" customFormat="1" x14ac:dyDescent="0.2">
      <c r="A53" s="169"/>
      <c r="B53" s="158">
        <v>41.69</v>
      </c>
      <c r="C53" s="159"/>
      <c r="D53" s="159" t="s">
        <v>197</v>
      </c>
      <c r="E53" s="160" t="s">
        <v>189</v>
      </c>
      <c r="F53" s="1"/>
    </row>
    <row r="54" spans="1:6" s="87" customFormat="1" x14ac:dyDescent="0.2">
      <c r="A54" s="169"/>
      <c r="B54" s="158">
        <v>27.83</v>
      </c>
      <c r="C54" s="159"/>
      <c r="D54" s="159" t="s">
        <v>196</v>
      </c>
      <c r="E54" s="160" t="s">
        <v>189</v>
      </c>
      <c r="F54" s="1"/>
    </row>
    <row r="55" spans="1:6" s="87" customFormat="1" x14ac:dyDescent="0.2">
      <c r="A55" s="169"/>
      <c r="B55" s="158">
        <v>44.87</v>
      </c>
      <c r="C55" s="159"/>
      <c r="D55" s="159" t="s">
        <v>179</v>
      </c>
      <c r="E55" s="160" t="s">
        <v>180</v>
      </c>
      <c r="F55" s="1"/>
    </row>
    <row r="56" spans="1:6" s="87" customFormat="1" x14ac:dyDescent="0.2">
      <c r="A56" s="169"/>
      <c r="B56" s="158">
        <v>40.96</v>
      </c>
      <c r="C56" s="159"/>
      <c r="D56" s="159" t="s">
        <v>179</v>
      </c>
      <c r="E56" s="160" t="s">
        <v>180</v>
      </c>
      <c r="F56" s="1"/>
    </row>
    <row r="57" spans="1:6" s="187" customFormat="1" x14ac:dyDescent="0.2">
      <c r="A57" s="183"/>
      <c r="B57" s="184"/>
      <c r="C57" s="185"/>
      <c r="D57" s="185"/>
      <c r="E57" s="186"/>
      <c r="F57" s="188"/>
    </row>
    <row r="58" spans="1:6" s="87" customFormat="1" x14ac:dyDescent="0.2">
      <c r="A58" s="169" t="s">
        <v>363</v>
      </c>
      <c r="B58" s="158">
        <v>325.5</v>
      </c>
      <c r="C58" s="159" t="s">
        <v>210</v>
      </c>
      <c r="D58" s="159" t="s">
        <v>186</v>
      </c>
      <c r="E58" s="160" t="s">
        <v>211</v>
      </c>
      <c r="F58" s="1"/>
    </row>
    <row r="59" spans="1:6" s="87" customFormat="1" x14ac:dyDescent="0.2">
      <c r="A59" s="169"/>
      <c r="B59" s="158">
        <v>42.17</v>
      </c>
      <c r="C59" s="159"/>
      <c r="D59" s="159" t="s">
        <v>179</v>
      </c>
      <c r="E59" s="160" t="s">
        <v>180</v>
      </c>
      <c r="F59" s="1"/>
    </row>
    <row r="60" spans="1:6" s="87" customFormat="1" x14ac:dyDescent="0.2">
      <c r="A60" s="169"/>
      <c r="B60" s="158">
        <v>23.48</v>
      </c>
      <c r="C60" s="159"/>
      <c r="D60" s="159" t="s">
        <v>179</v>
      </c>
      <c r="E60" s="160" t="s">
        <v>211</v>
      </c>
      <c r="F60" s="1"/>
    </row>
    <row r="61" spans="1:6" s="87" customFormat="1" x14ac:dyDescent="0.2">
      <c r="A61" s="169"/>
      <c r="B61" s="158">
        <v>44.09</v>
      </c>
      <c r="C61" s="159"/>
      <c r="D61" s="159" t="s">
        <v>179</v>
      </c>
      <c r="E61" s="160" t="s">
        <v>180</v>
      </c>
      <c r="F61" s="1"/>
    </row>
    <row r="62" spans="1:6" s="87" customFormat="1" x14ac:dyDescent="0.2">
      <c r="A62" s="169"/>
      <c r="B62" s="158">
        <v>313.04000000000002</v>
      </c>
      <c r="C62" s="159"/>
      <c r="D62" s="159" t="s">
        <v>187</v>
      </c>
      <c r="E62" s="160" t="s">
        <v>211</v>
      </c>
      <c r="F62" s="1"/>
    </row>
    <row r="63" spans="1:6" s="187" customFormat="1" x14ac:dyDescent="0.2">
      <c r="A63" s="183"/>
      <c r="B63" s="184"/>
      <c r="C63" s="185"/>
      <c r="D63" s="185"/>
      <c r="E63" s="186"/>
      <c r="F63" s="188"/>
    </row>
    <row r="64" spans="1:6" s="87" customFormat="1" x14ac:dyDescent="0.2">
      <c r="A64" s="169" t="s">
        <v>364</v>
      </c>
      <c r="B64" s="158">
        <v>103.2</v>
      </c>
      <c r="C64" s="159" t="s">
        <v>377</v>
      </c>
      <c r="D64" s="159" t="s">
        <v>186</v>
      </c>
      <c r="E64" s="160" t="s">
        <v>212</v>
      </c>
      <c r="F64" s="1" t="s">
        <v>213</v>
      </c>
    </row>
    <row r="65" spans="1:6" s="187" customFormat="1" x14ac:dyDescent="0.2">
      <c r="A65" s="183"/>
      <c r="B65" s="184"/>
      <c r="C65" s="185"/>
      <c r="D65" s="185"/>
      <c r="E65" s="186"/>
      <c r="F65" s="188"/>
    </row>
    <row r="66" spans="1:6" s="87" customFormat="1" x14ac:dyDescent="0.2">
      <c r="A66" s="169" t="s">
        <v>366</v>
      </c>
      <c r="B66" s="158">
        <v>11.39</v>
      </c>
      <c r="C66" s="159" t="s">
        <v>219</v>
      </c>
      <c r="D66" s="159" t="s">
        <v>221</v>
      </c>
      <c r="E66" s="160" t="s">
        <v>189</v>
      </c>
      <c r="F66" s="1"/>
    </row>
    <row r="67" spans="1:6" s="87" customFormat="1" x14ac:dyDescent="0.2">
      <c r="A67" s="169"/>
      <c r="B67" s="158">
        <v>47.39</v>
      </c>
      <c r="C67" s="159"/>
      <c r="D67" s="159" t="s">
        <v>223</v>
      </c>
      <c r="E67" s="160" t="s">
        <v>224</v>
      </c>
      <c r="F67" s="1"/>
    </row>
    <row r="68" spans="1:6" s="87" customFormat="1" x14ac:dyDescent="0.2">
      <c r="A68" s="169"/>
      <c r="B68" s="158">
        <v>73.91</v>
      </c>
      <c r="C68" s="159"/>
      <c r="D68" s="159" t="s">
        <v>222</v>
      </c>
      <c r="E68" s="160" t="s">
        <v>189</v>
      </c>
      <c r="F68" s="1"/>
    </row>
    <row r="69" spans="1:6" s="87" customFormat="1" x14ac:dyDescent="0.2">
      <c r="A69" s="169"/>
      <c r="B69" s="158">
        <v>46.96</v>
      </c>
      <c r="C69" s="159"/>
      <c r="D69" s="159" t="s">
        <v>179</v>
      </c>
      <c r="E69" s="160" t="s">
        <v>180</v>
      </c>
      <c r="F69" s="1"/>
    </row>
    <row r="70" spans="1:6" s="87" customFormat="1" x14ac:dyDescent="0.2">
      <c r="A70" s="169"/>
      <c r="B70" s="158">
        <v>158.69999999999999</v>
      </c>
      <c r="C70" s="159"/>
      <c r="D70" s="159" t="s">
        <v>225</v>
      </c>
      <c r="E70" s="160" t="s">
        <v>189</v>
      </c>
      <c r="F70" s="1"/>
    </row>
    <row r="71" spans="1:6" s="87" customFormat="1" x14ac:dyDescent="0.2">
      <c r="A71" s="169"/>
      <c r="B71" s="158">
        <v>407.83</v>
      </c>
      <c r="C71" s="159" t="s">
        <v>376</v>
      </c>
      <c r="D71" s="159" t="s">
        <v>186</v>
      </c>
      <c r="E71" s="160" t="s">
        <v>189</v>
      </c>
      <c r="F71" s="1"/>
    </row>
    <row r="72" spans="1:6" s="87" customFormat="1" x14ac:dyDescent="0.2">
      <c r="A72" s="169"/>
      <c r="B72" s="158">
        <v>358.43</v>
      </c>
      <c r="C72" s="159"/>
      <c r="D72" s="159" t="s">
        <v>220</v>
      </c>
      <c r="E72" s="160" t="s">
        <v>189</v>
      </c>
      <c r="F72" s="1"/>
    </row>
    <row r="73" spans="1:6" s="87" customFormat="1" x14ac:dyDescent="0.2">
      <c r="A73" s="169">
        <v>44525</v>
      </c>
      <c r="B73" s="158">
        <v>60.87</v>
      </c>
      <c r="C73" s="159" t="s">
        <v>189</v>
      </c>
      <c r="D73" s="159" t="s">
        <v>359</v>
      </c>
      <c r="E73" s="160" t="s">
        <v>189</v>
      </c>
      <c r="F73" s="1"/>
    </row>
    <row r="74" spans="1:6" s="87" customFormat="1" x14ac:dyDescent="0.2">
      <c r="A74" s="169"/>
      <c r="B74" s="158">
        <v>21.3</v>
      </c>
      <c r="C74" s="159"/>
      <c r="D74" s="159" t="s">
        <v>226</v>
      </c>
      <c r="E74" s="160" t="s">
        <v>189</v>
      </c>
      <c r="F74" s="1"/>
    </row>
    <row r="75" spans="1:6" s="87" customFormat="1" x14ac:dyDescent="0.2">
      <c r="A75" s="169"/>
      <c r="B75" s="158">
        <v>42.09</v>
      </c>
      <c r="C75" s="159"/>
      <c r="D75" s="159" t="s">
        <v>227</v>
      </c>
      <c r="E75" s="160" t="s">
        <v>189</v>
      </c>
      <c r="F75" s="170"/>
    </row>
    <row r="76" spans="1:6" s="87" customFormat="1" x14ac:dyDescent="0.2">
      <c r="A76" s="169"/>
      <c r="B76" s="158">
        <v>32.090000000000003</v>
      </c>
      <c r="C76" s="159"/>
      <c r="D76" s="159" t="s">
        <v>179</v>
      </c>
      <c r="E76" s="160" t="s">
        <v>180</v>
      </c>
      <c r="F76" s="170"/>
    </row>
    <row r="77" spans="1:6" s="187" customFormat="1" x14ac:dyDescent="0.2">
      <c r="A77" s="183"/>
      <c r="B77" s="184"/>
      <c r="C77" s="185"/>
      <c r="D77" s="185"/>
      <c r="E77" s="186"/>
      <c r="F77" s="170"/>
    </row>
    <row r="78" spans="1:6" s="87" customFormat="1" x14ac:dyDescent="0.2">
      <c r="A78" s="169" t="s">
        <v>372</v>
      </c>
      <c r="B78" s="158">
        <v>590.53</v>
      </c>
      <c r="C78" s="159" t="s">
        <v>365</v>
      </c>
      <c r="D78" s="159" t="s">
        <v>186</v>
      </c>
      <c r="E78" s="160" t="s">
        <v>329</v>
      </c>
      <c r="F78" s="170"/>
    </row>
    <row r="79" spans="1:6" s="87" customFormat="1" x14ac:dyDescent="0.2">
      <c r="A79" s="169"/>
      <c r="B79" s="158">
        <v>169.57</v>
      </c>
      <c r="C79" s="159"/>
      <c r="D79" s="159" t="s">
        <v>187</v>
      </c>
      <c r="E79" s="160" t="s">
        <v>329</v>
      </c>
      <c r="F79" s="170"/>
    </row>
    <row r="80" spans="1:6" s="87" customFormat="1" x14ac:dyDescent="0.2">
      <c r="A80" s="169"/>
      <c r="B80" s="158">
        <v>80</v>
      </c>
      <c r="C80" s="159"/>
      <c r="D80" s="159" t="s">
        <v>353</v>
      </c>
      <c r="E80" s="160" t="s">
        <v>329</v>
      </c>
      <c r="F80" s="170"/>
    </row>
    <row r="81" spans="1:6" s="87" customFormat="1" x14ac:dyDescent="0.2">
      <c r="A81" s="169"/>
      <c r="B81" s="158">
        <v>24.35</v>
      </c>
      <c r="C81" s="159"/>
      <c r="D81" s="159" t="s">
        <v>179</v>
      </c>
      <c r="E81" s="160" t="s">
        <v>329</v>
      </c>
      <c r="F81" s="170"/>
    </row>
    <row r="82" spans="1:6" s="87" customFormat="1" x14ac:dyDescent="0.2">
      <c r="A82" s="169"/>
      <c r="B82" s="158">
        <v>38.61</v>
      </c>
      <c r="C82" s="159"/>
      <c r="D82" s="159" t="s">
        <v>179</v>
      </c>
      <c r="E82" s="160" t="s">
        <v>180</v>
      </c>
      <c r="F82" s="170"/>
    </row>
    <row r="83" spans="1:6" s="187" customFormat="1" x14ac:dyDescent="0.2">
      <c r="A83" s="183"/>
      <c r="B83" s="184"/>
      <c r="C83" s="185"/>
      <c r="D83" s="185"/>
      <c r="E83" s="186"/>
      <c r="F83" s="170"/>
    </row>
    <row r="84" spans="1:6" s="87" customFormat="1" x14ac:dyDescent="0.2">
      <c r="A84" s="169" t="s">
        <v>373</v>
      </c>
      <c r="B84" s="158">
        <v>483.29</v>
      </c>
      <c r="C84" s="159" t="s">
        <v>375</v>
      </c>
      <c r="D84" s="159" t="s">
        <v>186</v>
      </c>
      <c r="E84" s="160" t="s">
        <v>189</v>
      </c>
      <c r="F84" s="170"/>
    </row>
    <row r="85" spans="1:6" s="87" customFormat="1" x14ac:dyDescent="0.2">
      <c r="A85" s="169"/>
      <c r="B85" s="158">
        <v>57.48</v>
      </c>
      <c r="C85" s="159"/>
      <c r="D85" s="159" t="s">
        <v>179</v>
      </c>
      <c r="E85" s="160" t="s">
        <v>180</v>
      </c>
      <c r="F85" s="170"/>
    </row>
    <row r="86" spans="1:6" s="87" customFormat="1" x14ac:dyDescent="0.2">
      <c r="A86" s="169"/>
      <c r="B86" s="158">
        <v>164.35</v>
      </c>
      <c r="C86" s="159"/>
      <c r="D86" s="159" t="s">
        <v>187</v>
      </c>
      <c r="E86" s="160" t="s">
        <v>189</v>
      </c>
      <c r="F86" s="170" t="s">
        <v>388</v>
      </c>
    </row>
    <row r="87" spans="1:6" s="87" customFormat="1" x14ac:dyDescent="0.2">
      <c r="A87" s="193"/>
      <c r="B87" s="184"/>
      <c r="C87" s="194"/>
      <c r="D87" s="194"/>
      <c r="E87" s="195"/>
      <c r="F87" s="170"/>
    </row>
    <row r="88" spans="1:6" s="87" customFormat="1" ht="24.9" x14ac:dyDescent="0.2">
      <c r="A88" s="169" t="s">
        <v>370</v>
      </c>
      <c r="B88" s="158">
        <v>433.16</v>
      </c>
      <c r="C88" s="159" t="s">
        <v>378</v>
      </c>
      <c r="D88" s="159" t="s">
        <v>186</v>
      </c>
      <c r="E88" s="160"/>
      <c r="F88" s="170"/>
    </row>
    <row r="89" spans="1:6" s="87" customFormat="1" x14ac:dyDescent="0.2">
      <c r="A89" s="169">
        <v>44731</v>
      </c>
      <c r="B89" s="158">
        <v>156.52000000000001</v>
      </c>
      <c r="C89" s="159" t="s">
        <v>367</v>
      </c>
      <c r="D89" s="159" t="s">
        <v>355</v>
      </c>
      <c r="E89" s="160" t="s">
        <v>182</v>
      </c>
      <c r="F89" s="170" t="s">
        <v>356</v>
      </c>
    </row>
    <row r="90" spans="1:6" s="87" customFormat="1" x14ac:dyDescent="0.2">
      <c r="A90" s="169">
        <v>44732</v>
      </c>
      <c r="B90" s="158">
        <v>567.83000000000004</v>
      </c>
      <c r="C90" s="159" t="s">
        <v>368</v>
      </c>
      <c r="D90" s="159" t="s">
        <v>353</v>
      </c>
      <c r="E90" s="160" t="s">
        <v>182</v>
      </c>
      <c r="F90" s="170" t="s">
        <v>356</v>
      </c>
    </row>
    <row r="91" spans="1:6" s="87" customFormat="1" x14ac:dyDescent="0.2">
      <c r="A91" s="169">
        <v>44733</v>
      </c>
      <c r="B91" s="158">
        <v>173.48</v>
      </c>
      <c r="C91" s="159" t="s">
        <v>369</v>
      </c>
      <c r="D91" s="159" t="s">
        <v>353</v>
      </c>
      <c r="E91" s="160" t="s">
        <v>182</v>
      </c>
      <c r="F91" s="170" t="s">
        <v>356</v>
      </c>
    </row>
    <row r="92" spans="1:6" s="87" customFormat="1" x14ac:dyDescent="0.2">
      <c r="A92" s="169">
        <v>44733</v>
      </c>
      <c r="B92" s="158">
        <v>339.37</v>
      </c>
      <c r="C92" s="159" t="s">
        <v>397</v>
      </c>
      <c r="D92" s="159" t="s">
        <v>187</v>
      </c>
      <c r="E92" s="160" t="s">
        <v>182</v>
      </c>
      <c r="F92" s="170"/>
    </row>
    <row r="93" spans="1:6" s="87" customFormat="1" x14ac:dyDescent="0.2">
      <c r="A93" s="169">
        <v>44733</v>
      </c>
      <c r="B93" s="158">
        <v>73.48</v>
      </c>
      <c r="C93" s="159" t="s">
        <v>371</v>
      </c>
      <c r="D93" s="159" t="s">
        <v>179</v>
      </c>
      <c r="E93" s="160" t="s">
        <v>175</v>
      </c>
      <c r="F93" s="170"/>
    </row>
    <row r="94" spans="1:6" s="87" customFormat="1" x14ac:dyDescent="0.2">
      <c r="A94" s="169">
        <v>44734</v>
      </c>
      <c r="B94" s="158">
        <v>207.83</v>
      </c>
      <c r="C94" s="159"/>
      <c r="D94" s="159" t="s">
        <v>187</v>
      </c>
      <c r="E94" s="160" t="s">
        <v>175</v>
      </c>
      <c r="F94" s="170" t="s">
        <v>388</v>
      </c>
    </row>
    <row r="95" spans="1:6" s="87" customFormat="1" x14ac:dyDescent="0.2">
      <c r="A95" s="169">
        <v>44734</v>
      </c>
      <c r="B95" s="158">
        <v>78.260000000000005</v>
      </c>
      <c r="C95" s="159"/>
      <c r="D95" s="159" t="s">
        <v>354</v>
      </c>
      <c r="E95" s="160" t="s">
        <v>175</v>
      </c>
      <c r="F95" s="170"/>
    </row>
    <row r="96" spans="1:6" s="87" customFormat="1" x14ac:dyDescent="0.2">
      <c r="A96" s="169">
        <v>44734</v>
      </c>
      <c r="B96" s="158">
        <v>54.09</v>
      </c>
      <c r="C96" s="159"/>
      <c r="D96" s="159" t="s">
        <v>179</v>
      </c>
      <c r="E96" s="160" t="s">
        <v>180</v>
      </c>
      <c r="F96" s="170"/>
    </row>
    <row r="97" spans="1:6" s="187" customFormat="1" x14ac:dyDescent="0.2">
      <c r="A97" s="183"/>
      <c r="B97" s="184"/>
      <c r="C97" s="185"/>
      <c r="D97" s="185"/>
      <c r="E97" s="186"/>
      <c r="F97" s="170"/>
    </row>
    <row r="98" spans="1:6" s="87" customFormat="1" x14ac:dyDescent="0.2">
      <c r="A98" s="169">
        <v>44739</v>
      </c>
      <c r="B98" s="158">
        <v>743.98</v>
      </c>
      <c r="C98" s="159" t="s">
        <v>374</v>
      </c>
      <c r="D98" s="159" t="s">
        <v>186</v>
      </c>
      <c r="E98" s="160" t="s">
        <v>329</v>
      </c>
      <c r="F98" s="170"/>
    </row>
    <row r="99" spans="1:6" s="87" customFormat="1" x14ac:dyDescent="0.2">
      <c r="A99" s="169"/>
      <c r="B99" s="158">
        <v>93.91</v>
      </c>
      <c r="C99" s="159"/>
      <c r="D99" s="159" t="s">
        <v>387</v>
      </c>
      <c r="E99" s="160" t="s">
        <v>329</v>
      </c>
      <c r="F99" s="170"/>
    </row>
    <row r="100" spans="1:6" s="87" customFormat="1" x14ac:dyDescent="0.2">
      <c r="A100" s="169"/>
      <c r="B100" s="158">
        <v>76.52</v>
      </c>
      <c r="C100" s="159"/>
      <c r="D100" s="159" t="s">
        <v>351</v>
      </c>
      <c r="E100" s="160" t="s">
        <v>180</v>
      </c>
      <c r="F100" s="170"/>
    </row>
    <row r="101" spans="1:6" s="87" customFormat="1" x14ac:dyDescent="0.2">
      <c r="A101" s="169"/>
      <c r="B101" s="158">
        <v>195.65</v>
      </c>
      <c r="C101" s="159"/>
      <c r="D101" s="159" t="s">
        <v>187</v>
      </c>
      <c r="E101" s="160" t="s">
        <v>329</v>
      </c>
      <c r="F101" s="170"/>
    </row>
    <row r="102" spans="1:6" s="87" customFormat="1" x14ac:dyDescent="0.2">
      <c r="A102" s="183"/>
      <c r="B102" s="184"/>
      <c r="C102" s="185"/>
      <c r="D102" s="185"/>
      <c r="E102" s="186"/>
      <c r="F102" s="170"/>
    </row>
    <row r="103" spans="1:6" s="87" customFormat="1" x14ac:dyDescent="0.2">
      <c r="A103" s="169" t="s">
        <v>389</v>
      </c>
      <c r="B103" s="158">
        <v>30</v>
      </c>
      <c r="C103" s="159"/>
      <c r="D103" s="159" t="s">
        <v>390</v>
      </c>
      <c r="E103" s="160"/>
      <c r="F103" s="170"/>
    </row>
    <row r="104" spans="1:6" s="87" customFormat="1" x14ac:dyDescent="0.2">
      <c r="A104" s="169" t="s">
        <v>389</v>
      </c>
      <c r="B104" s="158">
        <v>117</v>
      </c>
      <c r="C104" s="159"/>
      <c r="D104" s="159" t="s">
        <v>391</v>
      </c>
      <c r="E104" s="160"/>
      <c r="F104" s="170"/>
    </row>
    <row r="105" spans="1:6" s="87" customFormat="1" x14ac:dyDescent="0.2">
      <c r="A105" s="157"/>
      <c r="B105" s="158"/>
      <c r="C105" s="159"/>
      <c r="D105" s="159"/>
      <c r="E105" s="160"/>
      <c r="F105" s="170"/>
    </row>
    <row r="106" spans="1:6" s="87" customFormat="1" hidden="1" x14ac:dyDescent="0.2">
      <c r="A106" s="147"/>
      <c r="B106" s="148"/>
      <c r="C106" s="149"/>
      <c r="D106" s="149"/>
      <c r="E106" s="150"/>
      <c r="F106" s="1"/>
    </row>
    <row r="107" spans="1:6" ht="19.5" customHeight="1" x14ac:dyDescent="0.2">
      <c r="A107" s="107" t="s">
        <v>125</v>
      </c>
      <c r="B107" s="108">
        <f>SUM(B35:B106)</f>
        <v>9064.0999999999985</v>
      </c>
      <c r="C107" s="168" t="str">
        <f>IF(SUBTOTAL(3,B35:B106)=SUBTOTAL(103,B35:B106),'Summary and sign-off'!$A$48,'Summary and sign-off'!$A$49)</f>
        <v>Check - there are no hidden rows with data</v>
      </c>
      <c r="D107" s="210" t="str">
        <f>IF('Summary and sign-off'!F56='Summary and sign-off'!F54,'Summary and sign-off'!A51,'Summary and sign-off'!A50)</f>
        <v>Not all lines have an entry for "Cost in NZ$" and "Type of expense"</v>
      </c>
      <c r="E107" s="210"/>
      <c r="F107" s="46"/>
    </row>
    <row r="108" spans="1:6" ht="10.5" customHeight="1" x14ac:dyDescent="0.25">
      <c r="A108" s="27"/>
      <c r="B108" s="22"/>
      <c r="C108" s="27"/>
      <c r="D108" s="27"/>
      <c r="E108" s="27"/>
      <c r="F108" s="27"/>
    </row>
    <row r="109" spans="1:6" ht="24.75" customHeight="1" x14ac:dyDescent="0.2">
      <c r="A109" s="211" t="s">
        <v>126</v>
      </c>
      <c r="B109" s="211"/>
      <c r="C109" s="211"/>
      <c r="D109" s="211"/>
      <c r="E109" s="211"/>
      <c r="F109" s="46"/>
    </row>
    <row r="110" spans="1:6" ht="27" customHeight="1" x14ac:dyDescent="0.2">
      <c r="A110" s="35" t="s">
        <v>117</v>
      </c>
      <c r="B110" s="35" t="s">
        <v>62</v>
      </c>
      <c r="C110" s="35" t="s">
        <v>127</v>
      </c>
      <c r="D110" s="35" t="s">
        <v>128</v>
      </c>
      <c r="E110" s="35" t="s">
        <v>121</v>
      </c>
      <c r="F110" s="49"/>
    </row>
    <row r="111" spans="1:6" s="87" customFormat="1" hidden="1" x14ac:dyDescent="0.2">
      <c r="A111" s="133"/>
      <c r="B111" s="134"/>
      <c r="C111" s="135"/>
      <c r="D111" s="135"/>
      <c r="E111" s="136"/>
      <c r="F111" s="1"/>
    </row>
    <row r="112" spans="1:6" s="87" customFormat="1" x14ac:dyDescent="0.2">
      <c r="A112" s="169">
        <v>44383</v>
      </c>
      <c r="B112" s="158">
        <v>13.39</v>
      </c>
      <c r="C112" s="159" t="s">
        <v>181</v>
      </c>
      <c r="D112" s="159" t="s">
        <v>179</v>
      </c>
      <c r="E112" s="160" t="s">
        <v>180</v>
      </c>
      <c r="F112" s="1"/>
    </row>
    <row r="113" spans="1:6" s="87" customFormat="1" x14ac:dyDescent="0.2">
      <c r="A113" s="169"/>
      <c r="B113" s="158"/>
      <c r="C113" s="159"/>
      <c r="D113" s="159"/>
      <c r="E113" s="160"/>
      <c r="F113" s="1"/>
    </row>
    <row r="114" spans="1:6" s="87" customFormat="1" x14ac:dyDescent="0.2">
      <c r="A114" s="157"/>
      <c r="B114" s="158"/>
      <c r="C114" s="159"/>
      <c r="D114" s="159"/>
      <c r="E114" s="160"/>
      <c r="F114" s="1"/>
    </row>
    <row r="115" spans="1:6" s="87" customFormat="1" x14ac:dyDescent="0.2">
      <c r="A115" s="169">
        <v>44698</v>
      </c>
      <c r="B115" s="158">
        <v>31.48</v>
      </c>
      <c r="C115" s="159" t="s">
        <v>324</v>
      </c>
      <c r="D115" s="159" t="s">
        <v>325</v>
      </c>
      <c r="E115" s="160" t="s">
        <v>180</v>
      </c>
      <c r="F115" s="1"/>
    </row>
    <row r="116" spans="1:6" s="87" customFormat="1" x14ac:dyDescent="0.2">
      <c r="A116" s="169">
        <v>44698</v>
      </c>
      <c r="B116" s="158">
        <v>22.87</v>
      </c>
      <c r="C116" s="159" t="s">
        <v>324</v>
      </c>
      <c r="D116" s="159" t="s">
        <v>326</v>
      </c>
      <c r="E116" s="160" t="s">
        <v>180</v>
      </c>
      <c r="F116" s="1"/>
    </row>
    <row r="117" spans="1:6" s="87" customFormat="1" x14ac:dyDescent="0.2">
      <c r="A117" s="172">
        <v>44699</v>
      </c>
      <c r="B117" s="158">
        <v>24.43</v>
      </c>
      <c r="C117" s="159" t="s">
        <v>328</v>
      </c>
      <c r="D117" s="159" t="s">
        <v>327</v>
      </c>
      <c r="E117" s="160" t="s">
        <v>180</v>
      </c>
      <c r="F117" s="1"/>
    </row>
    <row r="118" spans="1:6" s="87" customFormat="1" x14ac:dyDescent="0.2">
      <c r="A118" s="157"/>
      <c r="B118" s="158"/>
      <c r="C118" s="159"/>
      <c r="D118" s="159"/>
      <c r="E118" s="160"/>
      <c r="F118" s="1"/>
    </row>
    <row r="119" spans="1:6" s="87" customFormat="1" x14ac:dyDescent="0.2">
      <c r="A119" s="157"/>
      <c r="B119" s="158"/>
      <c r="C119" s="159"/>
      <c r="D119" s="159"/>
      <c r="E119" s="160"/>
      <c r="F119" s="1"/>
    </row>
    <row r="120" spans="1:6" s="87" customFormat="1" hidden="1" x14ac:dyDescent="0.2">
      <c r="A120" s="133"/>
      <c r="B120" s="134"/>
      <c r="C120" s="135"/>
      <c r="D120" s="135"/>
      <c r="E120" s="136"/>
      <c r="F120" s="1"/>
    </row>
    <row r="121" spans="1:6" ht="19.5" customHeight="1" x14ac:dyDescent="0.2">
      <c r="A121" s="107" t="s">
        <v>129</v>
      </c>
      <c r="B121" s="108">
        <f>SUM(B111:B120)</f>
        <v>92.170000000000016</v>
      </c>
      <c r="C121" s="168" t="str">
        <f>IF(SUBTOTAL(3,B111:B120)=SUBTOTAL(103,B111:B120),'Summary and sign-off'!$A$48,'Summary and sign-off'!$A$49)</f>
        <v>Check - there are no hidden rows with data</v>
      </c>
      <c r="D121" s="210" t="str">
        <f>IF('Summary and sign-off'!F57='Summary and sign-off'!F54,'Summary and sign-off'!A51,'Summary and sign-off'!A50)</f>
        <v>Check - each entry provides sufficient information</v>
      </c>
      <c r="E121" s="210"/>
      <c r="F121" s="46"/>
    </row>
    <row r="122" spans="1:6" ht="10.5" customHeight="1" x14ac:dyDescent="0.25">
      <c r="A122" s="27"/>
      <c r="B122" s="92"/>
      <c r="C122" s="22"/>
      <c r="D122" s="27"/>
      <c r="E122" s="27"/>
      <c r="F122" s="27"/>
    </row>
    <row r="123" spans="1:6" ht="34.549999999999997" customHeight="1" x14ac:dyDescent="0.2">
      <c r="A123" s="50" t="s">
        <v>130</v>
      </c>
      <c r="B123" s="93">
        <f>B31+B107+B121</f>
        <v>25943.19</v>
      </c>
      <c r="C123" s="51"/>
      <c r="D123" s="51"/>
      <c r="E123" s="51"/>
      <c r="F123" s="26"/>
    </row>
    <row r="124" spans="1:6" ht="13.1" x14ac:dyDescent="0.25">
      <c r="A124" s="27"/>
      <c r="B124" s="22"/>
      <c r="C124" s="27"/>
      <c r="D124" s="27"/>
      <c r="E124" s="27"/>
      <c r="F124" s="27"/>
    </row>
    <row r="125" spans="1:6" ht="13.1" x14ac:dyDescent="0.25">
      <c r="A125" s="52" t="s">
        <v>73</v>
      </c>
      <c r="B125" s="25"/>
      <c r="C125" s="26"/>
      <c r="D125" s="26"/>
      <c r="E125" s="26"/>
      <c r="F125" s="27"/>
    </row>
    <row r="126" spans="1:6" ht="12.6" customHeight="1" x14ac:dyDescent="0.2">
      <c r="A126" s="23" t="s">
        <v>131</v>
      </c>
      <c r="B126" s="53"/>
      <c r="C126" s="53"/>
      <c r="D126" s="32"/>
      <c r="E126" s="32"/>
      <c r="F126" s="27"/>
    </row>
    <row r="127" spans="1:6" ht="12.95" customHeight="1" x14ac:dyDescent="0.2">
      <c r="A127" s="31" t="s">
        <v>132</v>
      </c>
      <c r="B127" s="27"/>
      <c r="C127" s="32"/>
      <c r="D127" s="27"/>
      <c r="E127" s="32"/>
      <c r="F127" s="27"/>
    </row>
    <row r="128" spans="1:6" x14ac:dyDescent="0.2">
      <c r="A128" s="31" t="s">
        <v>133</v>
      </c>
      <c r="B128" s="32"/>
      <c r="C128" s="32"/>
      <c r="D128" s="32"/>
      <c r="E128" s="54"/>
      <c r="F128" s="46"/>
    </row>
    <row r="129" spans="1:6" ht="13.1" x14ac:dyDescent="0.25">
      <c r="A129" s="23" t="s">
        <v>79</v>
      </c>
      <c r="B129" s="25"/>
      <c r="C129" s="26"/>
      <c r="D129" s="26"/>
      <c r="E129" s="26"/>
      <c r="F129" s="27"/>
    </row>
    <row r="130" spans="1:6" ht="12.95" customHeight="1" x14ac:dyDescent="0.2">
      <c r="A130" s="31" t="s">
        <v>134</v>
      </c>
      <c r="B130" s="27"/>
      <c r="C130" s="32"/>
      <c r="D130" s="27"/>
      <c r="E130" s="32"/>
      <c r="F130" s="27"/>
    </row>
    <row r="131" spans="1:6" x14ac:dyDescent="0.2">
      <c r="A131" s="31" t="s">
        <v>135</v>
      </c>
      <c r="B131" s="32"/>
      <c r="C131" s="32"/>
      <c r="D131" s="32"/>
      <c r="E131" s="54"/>
      <c r="F131" s="46"/>
    </row>
    <row r="132" spans="1:6" x14ac:dyDescent="0.2">
      <c r="A132" s="36" t="s">
        <v>136</v>
      </c>
      <c r="B132" s="36"/>
      <c r="C132" s="36"/>
      <c r="D132" s="36"/>
      <c r="E132" s="54"/>
      <c r="F132" s="46"/>
    </row>
    <row r="133" spans="1:6" x14ac:dyDescent="0.2">
      <c r="A133" s="40"/>
      <c r="B133" s="27"/>
      <c r="C133" s="27"/>
      <c r="D133" s="27"/>
      <c r="E133" s="46"/>
      <c r="F133" s="46"/>
    </row>
    <row r="134" spans="1:6" hidden="1" x14ac:dyDescent="0.2">
      <c r="A134" s="40"/>
      <c r="B134" s="27"/>
      <c r="C134" s="27"/>
      <c r="D134" s="27"/>
      <c r="E134" s="46"/>
      <c r="F134" s="46"/>
    </row>
    <row r="135" spans="1:6" hidden="1" x14ac:dyDescent="0.2"/>
    <row r="136" spans="1:6" hidden="1" x14ac:dyDescent="0.2"/>
    <row r="137" spans="1:6" hidden="1" x14ac:dyDescent="0.2"/>
    <row r="138" spans="1:6" hidden="1" x14ac:dyDescent="0.2"/>
    <row r="139" spans="1:6" ht="12.8" hidden="1" customHeight="1" x14ac:dyDescent="0.2"/>
    <row r="140" spans="1:6" hidden="1" x14ac:dyDescent="0.2"/>
    <row r="141" spans="1:6" hidden="1" x14ac:dyDescent="0.2"/>
    <row r="142" spans="1:6" hidden="1" x14ac:dyDescent="0.2">
      <c r="A142" s="55"/>
      <c r="B142" s="46"/>
      <c r="C142" s="46"/>
      <c r="D142" s="46"/>
      <c r="E142" s="46"/>
      <c r="F142" s="46"/>
    </row>
    <row r="143" spans="1:6" hidden="1" x14ac:dyDescent="0.2">
      <c r="A143" s="55"/>
      <c r="B143" s="46"/>
      <c r="C143" s="46"/>
      <c r="D143" s="46"/>
      <c r="E143" s="46"/>
      <c r="F143" s="46"/>
    </row>
    <row r="144" spans="1:6" hidden="1" x14ac:dyDescent="0.2">
      <c r="A144" s="55"/>
      <c r="B144" s="46"/>
      <c r="C144" s="46"/>
      <c r="D144" s="46"/>
      <c r="E144" s="46"/>
      <c r="F144" s="46"/>
    </row>
    <row r="145" spans="1:6" hidden="1" x14ac:dyDescent="0.2">
      <c r="A145" s="55"/>
      <c r="B145" s="46"/>
      <c r="C145" s="46"/>
      <c r="D145" s="46"/>
      <c r="E145" s="46"/>
      <c r="F145" s="46"/>
    </row>
    <row r="146" spans="1:6" hidden="1" x14ac:dyDescent="0.2">
      <c r="A146" s="55"/>
      <c r="B146" s="46"/>
      <c r="C146" s="46"/>
      <c r="D146" s="46"/>
      <c r="E146" s="46"/>
      <c r="F146" s="46"/>
    </row>
    <row r="147" spans="1:6" hidden="1" x14ac:dyDescent="0.2"/>
    <row r="148" spans="1:6" hidden="1" x14ac:dyDescent="0.2"/>
    <row r="149" spans="1:6" hidden="1" x14ac:dyDescent="0.2"/>
    <row r="150" spans="1:6" hidden="1" x14ac:dyDescent="0.2"/>
    <row r="151" spans="1:6" hidden="1" x14ac:dyDescent="0.2"/>
    <row r="152" spans="1:6" hidden="1" x14ac:dyDescent="0.2"/>
    <row r="153" spans="1:6" hidden="1" x14ac:dyDescent="0.2"/>
    <row r="154" spans="1:6" hidden="1" x14ac:dyDescent="0.2"/>
    <row r="155" spans="1:6" x14ac:dyDescent="0.2"/>
    <row r="156" spans="1:6" x14ac:dyDescent="0.2"/>
    <row r="157" spans="1:6" x14ac:dyDescent="0.2"/>
    <row r="158" spans="1:6" x14ac:dyDescent="0.2"/>
    <row r="159" spans="1:6" x14ac:dyDescent="0.2"/>
    <row r="160" spans="1:6"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sheetData>
  <sheetProtection sheet="1" formatCells="0" formatRows="0" insertColumns="0" insertRows="0" deleteRows="0"/>
  <mergeCells count="15">
    <mergeCell ref="B7:E7"/>
    <mergeCell ref="B5:E5"/>
    <mergeCell ref="D121:E121"/>
    <mergeCell ref="A1:E1"/>
    <mergeCell ref="A33:E33"/>
    <mergeCell ref="A109:E109"/>
    <mergeCell ref="B2:E2"/>
    <mergeCell ref="B3:E3"/>
    <mergeCell ref="B4:E4"/>
    <mergeCell ref="A8:E8"/>
    <mergeCell ref="A9:E9"/>
    <mergeCell ref="B6:E6"/>
    <mergeCell ref="D31:E31"/>
    <mergeCell ref="D107:E107"/>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5 A105:A106 A12 A30 A111 A120">
      <formula1>$B$4</formula1>
      <formula2>$B$5</formula2>
    </dataValidation>
    <dataValidation allowBlank="1" showInputMessage="1" showErrorMessage="1" prompt="Insert additional rows as needed:_x000a_- 'right click' on a row number (left of screen)_x000a_- select 'Insert' (this will insert a row above it)" sqref="A110 A34 A11"/>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9 A36:A104 A112:A119">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B12:B30 B35:B106 B111:B120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52"/>
  <sheetViews>
    <sheetView zoomScaleNormal="100" workbookViewId="0">
      <selection activeCell="B7" sqref="B7:E7"/>
    </sheetView>
  </sheetViews>
  <sheetFormatPr defaultColWidth="0" defaultRowHeight="12.45" zeroHeight="1" x14ac:dyDescent="0.2"/>
  <cols>
    <col min="1" max="1" width="35.75" style="16" customWidth="1"/>
    <col min="2" max="2" width="14.25" style="16" customWidth="1"/>
    <col min="3" max="3" width="71.375" style="16" customWidth="1"/>
    <col min="4" max="4" width="50" style="16" customWidth="1"/>
    <col min="5" max="5" width="21.375" style="16" customWidth="1"/>
    <col min="6" max="6" width="39.25" style="16" customWidth="1"/>
    <col min="7" max="10" width="9.125" style="16" hidden="1" customWidth="1"/>
    <col min="11" max="13" width="0" style="16" hidden="1" customWidth="1"/>
    <col min="14" max="16384" width="0" style="16" hidden="1"/>
  </cols>
  <sheetData>
    <row r="1" spans="1:6" ht="26.2" customHeight="1" x14ac:dyDescent="0.2">
      <c r="A1" s="206" t="s">
        <v>109</v>
      </c>
      <c r="B1" s="206"/>
      <c r="C1" s="206"/>
      <c r="D1" s="206"/>
      <c r="E1" s="206"/>
      <c r="F1" s="38"/>
    </row>
    <row r="2" spans="1:6" ht="20.95" customHeight="1" x14ac:dyDescent="0.2">
      <c r="A2" s="4" t="s">
        <v>52</v>
      </c>
      <c r="B2" s="209" t="str">
        <f>'Summary and sign-off'!B2:F2</f>
        <v>Maritime New Zealand</v>
      </c>
      <c r="C2" s="209"/>
      <c r="D2" s="209"/>
      <c r="E2" s="209"/>
      <c r="F2" s="38"/>
    </row>
    <row r="3" spans="1:6" ht="20.95" customHeight="1" x14ac:dyDescent="0.2">
      <c r="A3" s="4" t="s">
        <v>110</v>
      </c>
      <c r="B3" s="209" t="str">
        <f>'Summary and sign-off'!B3:F3</f>
        <v>Kirstie Hewlett</v>
      </c>
      <c r="C3" s="209"/>
      <c r="D3" s="209"/>
      <c r="E3" s="209"/>
      <c r="F3" s="38"/>
    </row>
    <row r="4" spans="1:6" ht="20.95" customHeight="1" x14ac:dyDescent="0.2">
      <c r="A4" s="4" t="s">
        <v>111</v>
      </c>
      <c r="B4" s="209">
        <f>'Summary and sign-off'!B4:F4</f>
        <v>44378</v>
      </c>
      <c r="C4" s="209"/>
      <c r="D4" s="209"/>
      <c r="E4" s="209"/>
      <c r="F4" s="38"/>
    </row>
    <row r="5" spans="1:6" ht="20.95" customHeight="1" x14ac:dyDescent="0.2">
      <c r="A5" s="4" t="s">
        <v>112</v>
      </c>
      <c r="B5" s="209">
        <f>'Summary and sign-off'!B5:F5</f>
        <v>44742</v>
      </c>
      <c r="C5" s="209"/>
      <c r="D5" s="209"/>
      <c r="E5" s="209"/>
      <c r="F5" s="38"/>
    </row>
    <row r="6" spans="1:6" ht="20.95" customHeight="1" x14ac:dyDescent="0.2">
      <c r="A6" s="4" t="s">
        <v>113</v>
      </c>
      <c r="B6" s="204" t="s">
        <v>81</v>
      </c>
      <c r="C6" s="204"/>
      <c r="D6" s="204"/>
      <c r="E6" s="204"/>
      <c r="F6" s="38"/>
    </row>
    <row r="7" spans="1:6" ht="20.95" customHeight="1" x14ac:dyDescent="0.2">
      <c r="A7" s="4" t="s">
        <v>56</v>
      </c>
      <c r="B7" s="204" t="s">
        <v>83</v>
      </c>
      <c r="C7" s="204"/>
      <c r="D7" s="204"/>
      <c r="E7" s="204"/>
      <c r="F7" s="38"/>
    </row>
    <row r="8" spans="1:6" ht="35.200000000000003" customHeight="1" x14ac:dyDescent="0.25">
      <c r="A8" s="219" t="s">
        <v>137</v>
      </c>
      <c r="B8" s="219"/>
      <c r="C8" s="220"/>
      <c r="D8" s="220"/>
      <c r="E8" s="220"/>
      <c r="F8" s="42"/>
    </row>
    <row r="9" spans="1:6" ht="35.200000000000003" customHeight="1" x14ac:dyDescent="0.25">
      <c r="A9" s="217" t="s">
        <v>138</v>
      </c>
      <c r="B9" s="218"/>
      <c r="C9" s="218"/>
      <c r="D9" s="218"/>
      <c r="E9" s="218"/>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69">
        <v>44474</v>
      </c>
      <c r="B12" s="158">
        <v>26</v>
      </c>
      <c r="C12" s="162" t="s">
        <v>394</v>
      </c>
      <c r="D12" s="162" t="s">
        <v>399</v>
      </c>
      <c r="E12" s="163" t="s">
        <v>180</v>
      </c>
      <c r="F12" s="2"/>
    </row>
    <row r="13" spans="1:6" s="87" customFormat="1" x14ac:dyDescent="0.2">
      <c r="A13" s="157"/>
      <c r="B13" s="158"/>
      <c r="C13" s="162"/>
      <c r="D13" s="162"/>
      <c r="E13" s="163"/>
      <c r="F13" s="2"/>
    </row>
    <row r="14" spans="1:6" s="87" customFormat="1" x14ac:dyDescent="0.2">
      <c r="A14" s="157"/>
      <c r="B14" s="158"/>
      <c r="C14" s="162"/>
      <c r="D14" s="162"/>
      <c r="E14" s="163"/>
      <c r="F14" s="2"/>
    </row>
    <row r="15" spans="1:6" s="87" customFormat="1" x14ac:dyDescent="0.2">
      <c r="A15" s="157"/>
      <c r="B15" s="158"/>
      <c r="C15" s="162"/>
      <c r="D15" s="162"/>
      <c r="E15" s="163"/>
      <c r="F15" s="2"/>
    </row>
    <row r="16" spans="1:6" s="87" customFormat="1" x14ac:dyDescent="0.2">
      <c r="A16" s="157"/>
      <c r="B16" s="158"/>
      <c r="C16" s="162"/>
      <c r="D16" s="162"/>
      <c r="E16" s="163"/>
      <c r="F16" s="2"/>
    </row>
    <row r="17" spans="1:6" s="87" customFormat="1" x14ac:dyDescent="0.2">
      <c r="A17" s="157"/>
      <c r="B17" s="158"/>
      <c r="C17" s="162"/>
      <c r="D17" s="162"/>
      <c r="E17" s="163"/>
      <c r="F17" s="2"/>
    </row>
    <row r="18" spans="1:6" s="87" customFormat="1" x14ac:dyDescent="0.2">
      <c r="A18" s="157"/>
      <c r="B18" s="158"/>
      <c r="C18" s="162"/>
      <c r="D18" s="162"/>
      <c r="E18" s="163"/>
      <c r="F18" s="2"/>
    </row>
    <row r="19" spans="1:6" s="87" customFormat="1" x14ac:dyDescent="0.2">
      <c r="A19" s="157"/>
      <c r="B19" s="158"/>
      <c r="C19" s="162"/>
      <c r="D19" s="162"/>
      <c r="E19" s="163"/>
      <c r="F19" s="2"/>
    </row>
    <row r="20" spans="1:6" s="87" customFormat="1" x14ac:dyDescent="0.2">
      <c r="A20" s="157"/>
      <c r="B20" s="158"/>
      <c r="C20" s="162"/>
      <c r="D20" s="162"/>
      <c r="E20" s="163"/>
      <c r="F20" s="2"/>
    </row>
    <row r="21" spans="1:6" s="87" customFormat="1" x14ac:dyDescent="0.2">
      <c r="A21" s="157"/>
      <c r="B21" s="158"/>
      <c r="C21" s="162"/>
      <c r="D21" s="162"/>
      <c r="E21" s="163"/>
      <c r="F21" s="2"/>
    </row>
    <row r="22" spans="1:6" s="87" customFormat="1" x14ac:dyDescent="0.2">
      <c r="A22" s="161"/>
      <c r="B22" s="158"/>
      <c r="C22" s="162"/>
      <c r="D22" s="162"/>
      <c r="E22" s="163"/>
      <c r="F22" s="2"/>
    </row>
    <row r="23" spans="1:6" s="87" customFormat="1" x14ac:dyDescent="0.2">
      <c r="A23" s="161"/>
      <c r="B23" s="158"/>
      <c r="C23" s="162"/>
      <c r="D23" s="162"/>
      <c r="E23" s="163"/>
      <c r="F23" s="2"/>
    </row>
    <row r="24" spans="1:6" s="87" customFormat="1" ht="11.3" hidden="1" customHeight="1" x14ac:dyDescent="0.2">
      <c r="A24" s="137"/>
      <c r="B24" s="134"/>
      <c r="C24" s="138"/>
      <c r="D24" s="138"/>
      <c r="E24" s="139"/>
      <c r="F24" s="2"/>
    </row>
    <row r="25" spans="1:6" ht="34.549999999999997" customHeight="1" x14ac:dyDescent="0.2">
      <c r="A25" s="88" t="s">
        <v>142</v>
      </c>
      <c r="B25" s="97">
        <f>SUM(B11:B24)</f>
        <v>26</v>
      </c>
      <c r="C25" s="106" t="str">
        <f>IF(SUBTOTAL(3,B11:B24)=SUBTOTAL(103,B11:B24),'Summary and sign-off'!$A$48,'Summary and sign-off'!$A$49)</f>
        <v>Check - there are no hidden rows with data</v>
      </c>
      <c r="D25" s="210" t="str">
        <f>IF('Summary and sign-off'!F58='Summary and sign-off'!F54,'Summary and sign-off'!A51,'Summary and sign-off'!A50)</f>
        <v>Check - each entry provides sufficient information</v>
      </c>
      <c r="E25" s="210"/>
      <c r="F25" s="2"/>
    </row>
    <row r="26" spans="1:6" ht="13.1" x14ac:dyDescent="0.25">
      <c r="A26" s="21"/>
      <c r="B26" s="20"/>
      <c r="C26" s="20"/>
      <c r="D26" s="20"/>
      <c r="E26" s="20"/>
      <c r="F26" s="38"/>
    </row>
    <row r="27" spans="1:6" ht="13.1" x14ac:dyDescent="0.25">
      <c r="A27" s="21" t="s">
        <v>73</v>
      </c>
      <c r="B27" s="22"/>
      <c r="C27" s="27"/>
      <c r="D27" s="20"/>
      <c r="E27" s="20"/>
      <c r="F27" s="38"/>
    </row>
    <row r="28" spans="1:6" ht="12.8" customHeight="1" x14ac:dyDescent="0.2">
      <c r="A28" s="23" t="s">
        <v>143</v>
      </c>
      <c r="B28" s="23"/>
      <c r="C28" s="23"/>
      <c r="D28" s="23"/>
      <c r="E28" s="23"/>
      <c r="F28" s="38"/>
    </row>
    <row r="29" spans="1:6" x14ac:dyDescent="0.2">
      <c r="A29" s="23" t="s">
        <v>144</v>
      </c>
      <c r="B29" s="31"/>
      <c r="C29" s="43"/>
      <c r="D29" s="44"/>
      <c r="E29" s="44"/>
      <c r="F29" s="38"/>
    </row>
    <row r="30" spans="1:6" ht="13.1" x14ac:dyDescent="0.25">
      <c r="A30" s="23" t="s">
        <v>79</v>
      </c>
      <c r="B30" s="25"/>
      <c r="C30" s="26"/>
      <c r="D30" s="26"/>
      <c r="E30" s="26"/>
      <c r="F30" s="27"/>
    </row>
    <row r="31" spans="1:6" x14ac:dyDescent="0.2">
      <c r="A31" s="31" t="s">
        <v>145</v>
      </c>
      <c r="B31" s="31"/>
      <c r="C31" s="43"/>
      <c r="D31" s="43"/>
      <c r="E31" s="43"/>
      <c r="F31" s="38"/>
    </row>
    <row r="32" spans="1:6" ht="12.8" customHeight="1" x14ac:dyDescent="0.2">
      <c r="A32" s="31" t="s">
        <v>146</v>
      </c>
      <c r="B32" s="31"/>
      <c r="C32" s="45"/>
      <c r="D32" s="45"/>
      <c r="E32" s="33"/>
      <c r="F32" s="38"/>
    </row>
    <row r="33" spans="1:6" x14ac:dyDescent="0.2">
      <c r="A33" s="20"/>
      <c r="B33" s="20"/>
      <c r="C33" s="20"/>
      <c r="D33" s="20"/>
      <c r="E33" s="20"/>
      <c r="F33" s="38"/>
    </row>
    <row r="34" spans="1:6" hidden="1" x14ac:dyDescent="0.2"/>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85"/>
  <sheetViews>
    <sheetView zoomScaleNormal="100" workbookViewId="0">
      <selection activeCell="C18" sqref="C18"/>
    </sheetView>
  </sheetViews>
  <sheetFormatPr defaultColWidth="0" defaultRowHeight="12.45" zeroHeight="1" x14ac:dyDescent="0.2"/>
  <cols>
    <col min="1" max="1" width="35.75" style="16" customWidth="1"/>
    <col min="2" max="2" width="14.25" style="16" customWidth="1"/>
    <col min="3" max="3" width="71.375" style="16" customWidth="1"/>
    <col min="4" max="4" width="50" style="16" customWidth="1"/>
    <col min="5" max="5" width="21.375" style="16" customWidth="1"/>
    <col min="6" max="6" width="36.875" style="16" customWidth="1"/>
    <col min="7" max="10" width="9.125" style="16" hidden="1" customWidth="1"/>
    <col min="11" max="13" width="0" style="16" hidden="1" customWidth="1"/>
    <col min="14" max="16384" width="9.125" style="16" hidden="1"/>
  </cols>
  <sheetData>
    <row r="1" spans="1:6" ht="26.2" customHeight="1" x14ac:dyDescent="0.2">
      <c r="A1" s="206" t="s">
        <v>109</v>
      </c>
      <c r="B1" s="206"/>
      <c r="C1" s="206"/>
      <c r="D1" s="206"/>
      <c r="E1" s="206"/>
      <c r="F1" s="24"/>
    </row>
    <row r="2" spans="1:6" ht="20.95" customHeight="1" x14ac:dyDescent="0.2">
      <c r="A2" s="4" t="s">
        <v>52</v>
      </c>
      <c r="B2" s="209" t="str">
        <f>'Summary and sign-off'!B2:F2</f>
        <v>Maritime New Zealand</v>
      </c>
      <c r="C2" s="209"/>
      <c r="D2" s="209"/>
      <c r="E2" s="209"/>
      <c r="F2" s="24"/>
    </row>
    <row r="3" spans="1:6" ht="20.95" customHeight="1" x14ac:dyDescent="0.2">
      <c r="A3" s="4" t="s">
        <v>110</v>
      </c>
      <c r="B3" s="209" t="str">
        <f>'Summary and sign-off'!B3:F3</f>
        <v>Kirstie Hewlett</v>
      </c>
      <c r="C3" s="209"/>
      <c r="D3" s="209"/>
      <c r="E3" s="209"/>
      <c r="F3" s="24"/>
    </row>
    <row r="4" spans="1:6" ht="20.95" customHeight="1" x14ac:dyDescent="0.2">
      <c r="A4" s="4" t="s">
        <v>111</v>
      </c>
      <c r="B4" s="209">
        <f>'Summary and sign-off'!B4:F4</f>
        <v>44378</v>
      </c>
      <c r="C4" s="209"/>
      <c r="D4" s="209"/>
      <c r="E4" s="209"/>
      <c r="F4" s="24"/>
    </row>
    <row r="5" spans="1:6" ht="20.95" customHeight="1" x14ac:dyDescent="0.2">
      <c r="A5" s="4" t="s">
        <v>112</v>
      </c>
      <c r="B5" s="209">
        <f>'Summary and sign-off'!B5:F5</f>
        <v>44742</v>
      </c>
      <c r="C5" s="209"/>
      <c r="D5" s="209"/>
      <c r="E5" s="209"/>
      <c r="F5" s="24"/>
    </row>
    <row r="6" spans="1:6" ht="20.95" customHeight="1" x14ac:dyDescent="0.2">
      <c r="A6" s="4" t="s">
        <v>113</v>
      </c>
      <c r="B6" s="204" t="s">
        <v>81</v>
      </c>
      <c r="C6" s="204"/>
      <c r="D6" s="204"/>
      <c r="E6" s="204"/>
      <c r="F6" s="34"/>
    </row>
    <row r="7" spans="1:6" ht="20.95" customHeight="1" x14ac:dyDescent="0.2">
      <c r="A7" s="4" t="s">
        <v>56</v>
      </c>
      <c r="B7" s="204" t="s">
        <v>83</v>
      </c>
      <c r="C7" s="204"/>
      <c r="D7" s="204"/>
      <c r="E7" s="204"/>
      <c r="F7" s="34"/>
    </row>
    <row r="8" spans="1:6" ht="35.200000000000003" customHeight="1" x14ac:dyDescent="0.2">
      <c r="A8" s="213" t="s">
        <v>147</v>
      </c>
      <c r="B8" s="213"/>
      <c r="C8" s="220"/>
      <c r="D8" s="220"/>
      <c r="E8" s="220"/>
      <c r="F8" s="24"/>
    </row>
    <row r="9" spans="1:6" ht="35.200000000000003" customHeight="1" x14ac:dyDescent="0.2">
      <c r="A9" s="221" t="s">
        <v>148</v>
      </c>
      <c r="B9" s="222"/>
      <c r="C9" s="222"/>
      <c r="D9" s="222"/>
      <c r="E9" s="222"/>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7" t="s">
        <v>250</v>
      </c>
      <c r="B12" s="158">
        <v>1125</v>
      </c>
      <c r="C12" s="162" t="s">
        <v>240</v>
      </c>
      <c r="D12" s="162" t="s">
        <v>241</v>
      </c>
      <c r="E12" s="163" t="s">
        <v>180</v>
      </c>
      <c r="F12" s="3"/>
    </row>
    <row r="13" spans="1:6" s="87" customFormat="1" x14ac:dyDescent="0.2">
      <c r="A13" s="169" t="s">
        <v>346</v>
      </c>
      <c r="B13" s="158">
        <v>750</v>
      </c>
      <c r="C13" s="162" t="s">
        <v>240</v>
      </c>
      <c r="D13" s="162" t="s">
        <v>241</v>
      </c>
      <c r="E13" s="163" t="s">
        <v>180</v>
      </c>
      <c r="F13" s="3"/>
    </row>
    <row r="14" spans="1:6" s="87" customFormat="1" x14ac:dyDescent="0.2">
      <c r="A14" s="172">
        <v>44467</v>
      </c>
      <c r="B14" s="158">
        <v>604.35</v>
      </c>
      <c r="C14" s="162" t="s">
        <v>248</v>
      </c>
      <c r="D14" s="162" t="s">
        <v>249</v>
      </c>
      <c r="E14" s="163" t="s">
        <v>180</v>
      </c>
      <c r="F14" s="196"/>
    </row>
    <row r="15" spans="1:6" s="87" customFormat="1" x14ac:dyDescent="0.2">
      <c r="A15" s="169" t="s">
        <v>247</v>
      </c>
      <c r="B15" s="158">
        <v>7821.74</v>
      </c>
      <c r="C15" s="162" t="s">
        <v>242</v>
      </c>
      <c r="D15" s="162" t="s">
        <v>243</v>
      </c>
      <c r="E15" s="163" t="s">
        <v>244</v>
      </c>
      <c r="F15" s="3"/>
    </row>
    <row r="16" spans="1:6" s="87" customFormat="1" x14ac:dyDescent="0.2">
      <c r="A16" s="169" t="s">
        <v>348</v>
      </c>
      <c r="B16" s="158">
        <v>750</v>
      </c>
      <c r="C16" s="162" t="s">
        <v>240</v>
      </c>
      <c r="D16" s="162" t="s">
        <v>241</v>
      </c>
      <c r="E16" s="163" t="s">
        <v>180</v>
      </c>
      <c r="F16" s="3"/>
    </row>
    <row r="17" spans="1:6" s="87" customFormat="1" x14ac:dyDescent="0.2">
      <c r="A17" s="169">
        <v>44649</v>
      </c>
      <c r="B17" s="158">
        <v>36.96</v>
      </c>
      <c r="C17" s="162" t="s">
        <v>336</v>
      </c>
      <c r="D17" s="162" t="s">
        <v>360</v>
      </c>
      <c r="E17" s="163" t="s">
        <v>180</v>
      </c>
      <c r="F17" s="3"/>
    </row>
    <row r="18" spans="1:6" s="87" customFormat="1" x14ac:dyDescent="0.2">
      <c r="A18" s="169">
        <v>44649</v>
      </c>
      <c r="B18" s="158">
        <v>14.35</v>
      </c>
      <c r="C18" s="162" t="s">
        <v>337</v>
      </c>
      <c r="D18" s="162" t="s">
        <v>338</v>
      </c>
      <c r="E18" s="163" t="s">
        <v>180</v>
      </c>
      <c r="F18" s="3"/>
    </row>
    <row r="19" spans="1:6" s="87" customFormat="1" x14ac:dyDescent="0.2">
      <c r="A19" s="169">
        <v>44710</v>
      </c>
      <c r="B19" s="158">
        <v>122.61</v>
      </c>
      <c r="C19" s="162" t="s">
        <v>339</v>
      </c>
      <c r="D19" s="162" t="s">
        <v>340</v>
      </c>
      <c r="E19" s="163" t="s">
        <v>180</v>
      </c>
      <c r="F19" s="3"/>
    </row>
    <row r="20" spans="1:6" s="87" customFormat="1" x14ac:dyDescent="0.2">
      <c r="A20" s="169" t="s">
        <v>347</v>
      </c>
      <c r="B20" s="158">
        <v>1125</v>
      </c>
      <c r="C20" s="162" t="s">
        <v>240</v>
      </c>
      <c r="D20" s="162" t="s">
        <v>241</v>
      </c>
      <c r="E20" s="163" t="s">
        <v>180</v>
      </c>
      <c r="F20" s="3"/>
    </row>
    <row r="21" spans="1:6" s="87" customFormat="1" x14ac:dyDescent="0.2">
      <c r="A21" s="183"/>
      <c r="B21" s="184"/>
      <c r="C21" s="201"/>
      <c r="D21" s="201"/>
      <c r="E21" s="202"/>
      <c r="F21" s="3"/>
    </row>
    <row r="22" spans="1:6" s="87" customFormat="1" x14ac:dyDescent="0.2">
      <c r="A22" s="169">
        <v>44408</v>
      </c>
      <c r="B22" s="158">
        <v>64.77</v>
      </c>
      <c r="C22" s="162" t="s">
        <v>269</v>
      </c>
      <c r="D22" s="162" t="s">
        <v>271</v>
      </c>
      <c r="E22" s="163" t="s">
        <v>273</v>
      </c>
      <c r="F22" s="3"/>
    </row>
    <row r="23" spans="1:6" s="87" customFormat="1" x14ac:dyDescent="0.2">
      <c r="A23" s="169">
        <v>44408</v>
      </c>
      <c r="B23" s="158">
        <v>5</v>
      </c>
      <c r="C23" s="162" t="s">
        <v>270</v>
      </c>
      <c r="D23" s="162" t="s">
        <v>272</v>
      </c>
      <c r="E23" s="163" t="s">
        <v>273</v>
      </c>
      <c r="F23" s="3"/>
    </row>
    <row r="24" spans="1:6" s="87" customFormat="1" x14ac:dyDescent="0.2">
      <c r="A24" s="169">
        <v>44439</v>
      </c>
      <c r="B24" s="158">
        <v>66.739999999999995</v>
      </c>
      <c r="C24" s="162" t="s">
        <v>274</v>
      </c>
      <c r="D24" s="162" t="s">
        <v>271</v>
      </c>
      <c r="E24" s="163" t="s">
        <v>273</v>
      </c>
      <c r="F24" s="3"/>
    </row>
    <row r="25" spans="1:6" s="87" customFormat="1" x14ac:dyDescent="0.2">
      <c r="A25" s="169">
        <v>44439</v>
      </c>
      <c r="B25" s="158">
        <v>5</v>
      </c>
      <c r="C25" s="162" t="s">
        <v>275</v>
      </c>
      <c r="D25" s="162" t="s">
        <v>272</v>
      </c>
      <c r="E25" s="163" t="s">
        <v>273</v>
      </c>
      <c r="F25" s="3"/>
    </row>
    <row r="26" spans="1:6" s="87" customFormat="1" x14ac:dyDescent="0.2">
      <c r="A26" s="169">
        <v>44469</v>
      </c>
      <c r="B26" s="158">
        <v>64.34</v>
      </c>
      <c r="C26" s="162" t="s">
        <v>276</v>
      </c>
      <c r="D26" s="162" t="s">
        <v>271</v>
      </c>
      <c r="E26" s="163" t="s">
        <v>273</v>
      </c>
      <c r="F26" s="3"/>
    </row>
    <row r="27" spans="1:6" s="87" customFormat="1" x14ac:dyDescent="0.2">
      <c r="A27" s="169">
        <v>44469</v>
      </c>
      <c r="B27" s="158">
        <v>5</v>
      </c>
      <c r="C27" s="162" t="s">
        <v>277</v>
      </c>
      <c r="D27" s="162" t="s">
        <v>272</v>
      </c>
      <c r="E27" s="163" t="s">
        <v>273</v>
      </c>
      <c r="F27" s="3"/>
    </row>
    <row r="28" spans="1:6" s="87" customFormat="1" x14ac:dyDescent="0.2">
      <c r="A28" s="169">
        <v>44500</v>
      </c>
      <c r="B28" s="158">
        <v>66.75</v>
      </c>
      <c r="C28" s="162" t="s">
        <v>278</v>
      </c>
      <c r="D28" s="162" t="s">
        <v>271</v>
      </c>
      <c r="E28" s="163" t="s">
        <v>273</v>
      </c>
      <c r="F28" s="3"/>
    </row>
    <row r="29" spans="1:6" s="87" customFormat="1" x14ac:dyDescent="0.2">
      <c r="A29" s="169">
        <v>44500</v>
      </c>
      <c r="B29" s="158">
        <v>5</v>
      </c>
      <c r="C29" s="162" t="s">
        <v>279</v>
      </c>
      <c r="D29" s="162" t="s">
        <v>272</v>
      </c>
      <c r="E29" s="163" t="s">
        <v>273</v>
      </c>
      <c r="F29" s="3"/>
    </row>
    <row r="30" spans="1:6" s="87" customFormat="1" x14ac:dyDescent="0.2">
      <c r="A30" s="169">
        <v>44530</v>
      </c>
      <c r="B30" s="158">
        <v>65.8</v>
      </c>
      <c r="C30" s="162" t="s">
        <v>280</v>
      </c>
      <c r="D30" s="162" t="s">
        <v>271</v>
      </c>
      <c r="E30" s="163" t="s">
        <v>273</v>
      </c>
      <c r="F30" s="3"/>
    </row>
    <row r="31" spans="1:6" s="87" customFormat="1" x14ac:dyDescent="0.2">
      <c r="A31" s="171">
        <v>44530</v>
      </c>
      <c r="B31" s="158">
        <v>5</v>
      </c>
      <c r="C31" s="162" t="s">
        <v>281</v>
      </c>
      <c r="D31" s="162" t="s">
        <v>272</v>
      </c>
      <c r="E31" s="163" t="s">
        <v>273</v>
      </c>
      <c r="F31" s="3"/>
    </row>
    <row r="32" spans="1:6" s="87" customFormat="1" x14ac:dyDescent="0.2">
      <c r="A32" s="171">
        <v>44561</v>
      </c>
      <c r="B32" s="158">
        <v>67.17</v>
      </c>
      <c r="C32" s="162" t="s">
        <v>350</v>
      </c>
      <c r="D32" s="162" t="s">
        <v>271</v>
      </c>
      <c r="E32" s="163" t="s">
        <v>273</v>
      </c>
      <c r="F32" s="3"/>
    </row>
    <row r="33" spans="1:6" s="87" customFormat="1" x14ac:dyDescent="0.2">
      <c r="A33" s="171">
        <v>44561</v>
      </c>
      <c r="B33" s="158">
        <v>5</v>
      </c>
      <c r="C33" s="162" t="s">
        <v>349</v>
      </c>
      <c r="D33" s="162" t="s">
        <v>272</v>
      </c>
      <c r="E33" s="163" t="s">
        <v>273</v>
      </c>
      <c r="F33" s="3"/>
    </row>
    <row r="34" spans="1:6" s="87" customFormat="1" x14ac:dyDescent="0.2">
      <c r="A34" s="171">
        <v>44592</v>
      </c>
      <c r="B34" s="158">
        <v>67.010000000000005</v>
      </c>
      <c r="C34" s="162" t="s">
        <v>282</v>
      </c>
      <c r="D34" s="162" t="s">
        <v>271</v>
      </c>
      <c r="E34" s="163" t="s">
        <v>273</v>
      </c>
      <c r="F34" s="3"/>
    </row>
    <row r="35" spans="1:6" s="87" customFormat="1" x14ac:dyDescent="0.2">
      <c r="A35" s="171">
        <v>44592</v>
      </c>
      <c r="B35" s="158">
        <v>5</v>
      </c>
      <c r="C35" s="162" t="s">
        <v>283</v>
      </c>
      <c r="D35" s="162" t="s">
        <v>272</v>
      </c>
      <c r="E35" s="163" t="s">
        <v>273</v>
      </c>
      <c r="F35" s="3"/>
    </row>
    <row r="36" spans="1:6" s="87" customFormat="1" x14ac:dyDescent="0.2">
      <c r="A36" s="171">
        <v>44620</v>
      </c>
      <c r="B36" s="158">
        <v>67.34</v>
      </c>
      <c r="C36" s="162" t="s">
        <v>284</v>
      </c>
      <c r="D36" s="162" t="s">
        <v>271</v>
      </c>
      <c r="E36" s="163" t="s">
        <v>273</v>
      </c>
      <c r="F36" s="3"/>
    </row>
    <row r="37" spans="1:6" s="87" customFormat="1" x14ac:dyDescent="0.2">
      <c r="A37" s="171">
        <v>44620</v>
      </c>
      <c r="B37" s="158">
        <v>5</v>
      </c>
      <c r="C37" s="162" t="s">
        <v>285</v>
      </c>
      <c r="D37" s="162" t="s">
        <v>272</v>
      </c>
      <c r="E37" s="163" t="s">
        <v>273</v>
      </c>
      <c r="F37" s="3"/>
    </row>
    <row r="38" spans="1:6" s="87" customFormat="1" x14ac:dyDescent="0.2">
      <c r="A38" s="171">
        <v>44651</v>
      </c>
      <c r="B38" s="158">
        <v>66.14</v>
      </c>
      <c r="C38" s="162" t="s">
        <v>286</v>
      </c>
      <c r="D38" s="162" t="s">
        <v>271</v>
      </c>
      <c r="E38" s="163" t="s">
        <v>273</v>
      </c>
      <c r="F38" s="3"/>
    </row>
    <row r="39" spans="1:6" s="87" customFormat="1" x14ac:dyDescent="0.2">
      <c r="A39" s="171">
        <v>44651</v>
      </c>
      <c r="B39" s="158">
        <v>5</v>
      </c>
      <c r="C39" s="162" t="s">
        <v>287</v>
      </c>
      <c r="D39" s="162" t="s">
        <v>272</v>
      </c>
      <c r="E39" s="163" t="s">
        <v>273</v>
      </c>
      <c r="F39" s="3"/>
    </row>
    <row r="40" spans="1:6" s="87" customFormat="1" x14ac:dyDescent="0.2">
      <c r="A40" s="171">
        <v>44681</v>
      </c>
      <c r="B40" s="158">
        <v>140.88999999999999</v>
      </c>
      <c r="C40" s="162" t="s">
        <v>288</v>
      </c>
      <c r="D40" s="162" t="s">
        <v>271</v>
      </c>
      <c r="E40" s="163" t="s">
        <v>273</v>
      </c>
      <c r="F40" s="3" t="s">
        <v>323</v>
      </c>
    </row>
    <row r="41" spans="1:6" s="87" customFormat="1" x14ac:dyDescent="0.2">
      <c r="A41" s="171">
        <v>44681</v>
      </c>
      <c r="B41" s="158">
        <v>5</v>
      </c>
      <c r="C41" s="162" t="s">
        <v>289</v>
      </c>
      <c r="D41" s="162" t="s">
        <v>272</v>
      </c>
      <c r="E41" s="163" t="s">
        <v>273</v>
      </c>
      <c r="F41" s="3"/>
    </row>
    <row r="42" spans="1:6" s="87" customFormat="1" x14ac:dyDescent="0.2">
      <c r="A42" s="171">
        <v>44712</v>
      </c>
      <c r="B42" s="158">
        <v>64.94</v>
      </c>
      <c r="C42" s="162" t="s">
        <v>290</v>
      </c>
      <c r="D42" s="162" t="s">
        <v>271</v>
      </c>
      <c r="E42" s="163" t="s">
        <v>273</v>
      </c>
      <c r="F42" s="3"/>
    </row>
    <row r="43" spans="1:6" s="87" customFormat="1" x14ac:dyDescent="0.2">
      <c r="A43" s="171">
        <v>44712</v>
      </c>
      <c r="B43" s="158">
        <v>5</v>
      </c>
      <c r="C43" s="162" t="s">
        <v>291</v>
      </c>
      <c r="D43" s="162" t="s">
        <v>272</v>
      </c>
      <c r="E43" s="163" t="s">
        <v>273</v>
      </c>
      <c r="F43" s="3"/>
    </row>
    <row r="44" spans="1:6" s="87" customFormat="1" x14ac:dyDescent="0.2">
      <c r="A44" s="171">
        <v>44742</v>
      </c>
      <c r="B44" s="158">
        <v>32</v>
      </c>
      <c r="C44" s="162" t="s">
        <v>292</v>
      </c>
      <c r="D44" s="162" t="s">
        <v>271</v>
      </c>
      <c r="E44" s="163" t="s">
        <v>273</v>
      </c>
      <c r="F44" s="3"/>
    </row>
    <row r="45" spans="1:6" s="87" customFormat="1" x14ac:dyDescent="0.2">
      <c r="A45" s="171">
        <v>44742</v>
      </c>
      <c r="B45" s="158">
        <v>5</v>
      </c>
      <c r="C45" s="162" t="s">
        <v>293</v>
      </c>
      <c r="D45" s="162" t="s">
        <v>272</v>
      </c>
      <c r="E45" s="163" t="s">
        <v>273</v>
      </c>
      <c r="F45" s="3"/>
    </row>
    <row r="46" spans="1:6" s="87" customFormat="1" x14ac:dyDescent="0.2">
      <c r="A46" s="171"/>
      <c r="B46" s="158"/>
      <c r="C46" s="162"/>
      <c r="D46" s="162"/>
      <c r="E46" s="163"/>
      <c r="F46" s="3"/>
    </row>
    <row r="47" spans="1:6" s="87" customFormat="1" x14ac:dyDescent="0.2">
      <c r="A47" s="161"/>
      <c r="B47" s="158"/>
      <c r="C47" s="162"/>
      <c r="D47" s="162"/>
      <c r="E47" s="163"/>
      <c r="F47" s="3"/>
    </row>
    <row r="48" spans="1:6" s="87" customFormat="1" hidden="1" x14ac:dyDescent="0.2">
      <c r="A48" s="137"/>
      <c r="B48" s="134"/>
      <c r="C48" s="138"/>
      <c r="D48" s="138"/>
      <c r="E48" s="139"/>
      <c r="F48" s="3"/>
    </row>
    <row r="49" spans="1:6" ht="34.549999999999997" customHeight="1" x14ac:dyDescent="0.2">
      <c r="A49" s="88" t="s">
        <v>151</v>
      </c>
      <c r="B49" s="97">
        <f>SUM(B11:B48)</f>
        <v>13243.9</v>
      </c>
      <c r="C49" s="106" t="str">
        <f>IF(SUBTOTAL(3,B11:B48)=SUBTOTAL(103,B11:B48),'Summary and sign-off'!$A$48,'Summary and sign-off'!$A$49)</f>
        <v>Check - there are no hidden rows with data</v>
      </c>
      <c r="D49" s="210" t="str">
        <f>IF('Summary and sign-off'!F59='Summary and sign-off'!F54,'Summary and sign-off'!A51,'Summary and sign-off'!A50)</f>
        <v>Check - each entry provides sufficient information</v>
      </c>
      <c r="E49" s="210"/>
      <c r="F49" s="37"/>
    </row>
    <row r="50" spans="1:6" ht="14.1" customHeight="1" x14ac:dyDescent="0.2">
      <c r="A50" s="38"/>
      <c r="B50" s="27"/>
      <c r="C50" s="20"/>
      <c r="D50" s="20"/>
      <c r="E50" s="20"/>
      <c r="F50" s="24"/>
    </row>
    <row r="51" spans="1:6" ht="13.1" x14ac:dyDescent="0.25">
      <c r="A51" s="21" t="s">
        <v>152</v>
      </c>
      <c r="B51" s="20"/>
      <c r="C51" s="20"/>
      <c r="D51" s="20"/>
      <c r="E51" s="20"/>
      <c r="F51" s="24"/>
    </row>
    <row r="52" spans="1:6" ht="12.6" customHeight="1" x14ac:dyDescent="0.2">
      <c r="A52" s="23" t="s">
        <v>131</v>
      </c>
      <c r="B52" s="20"/>
      <c r="C52" s="20"/>
      <c r="D52" s="20"/>
      <c r="E52" s="20"/>
      <c r="F52" s="24"/>
    </row>
    <row r="53" spans="1:6" ht="13.1" x14ac:dyDescent="0.25">
      <c r="A53" s="23" t="s">
        <v>79</v>
      </c>
      <c r="B53" s="25"/>
      <c r="C53" s="26"/>
      <c r="D53" s="26"/>
      <c r="E53" s="26"/>
      <c r="F53" s="27"/>
    </row>
    <row r="54" spans="1:6" x14ac:dyDescent="0.2">
      <c r="A54" s="31" t="s">
        <v>145</v>
      </c>
      <c r="B54" s="32"/>
      <c r="C54" s="27"/>
      <c r="D54" s="27"/>
      <c r="E54" s="27"/>
      <c r="F54" s="27"/>
    </row>
    <row r="55" spans="1:6" ht="12.8" customHeight="1" x14ac:dyDescent="0.2">
      <c r="A55" s="31" t="s">
        <v>146</v>
      </c>
      <c r="B55" s="39"/>
      <c r="C55" s="33"/>
      <c r="D55" s="33"/>
      <c r="E55" s="33"/>
      <c r="F55" s="33"/>
    </row>
    <row r="56" spans="1:6" x14ac:dyDescent="0.2">
      <c r="A56" s="38"/>
      <c r="B56" s="40"/>
      <c r="C56" s="20"/>
      <c r="D56" s="20"/>
      <c r="E56" s="20"/>
      <c r="F56" s="38"/>
    </row>
    <row r="57" spans="1:6" hidden="1" x14ac:dyDescent="0.2">
      <c r="A57" s="20"/>
      <c r="B57" s="20"/>
      <c r="C57" s="20"/>
      <c r="D57" s="20"/>
      <c r="E57" s="38"/>
    </row>
    <row r="58" spans="1:6" ht="12.8" hidden="1" customHeight="1" x14ac:dyDescent="0.2"/>
    <row r="59" spans="1:6" hidden="1" x14ac:dyDescent="0.2">
      <c r="A59" s="41"/>
      <c r="B59" s="41"/>
      <c r="C59" s="41"/>
      <c r="D59" s="41"/>
      <c r="E59" s="41"/>
      <c r="F59" s="24"/>
    </row>
    <row r="60" spans="1:6" hidden="1" x14ac:dyDescent="0.2">
      <c r="A60" s="41"/>
      <c r="B60" s="41"/>
      <c r="C60" s="41"/>
      <c r="D60" s="41"/>
      <c r="E60" s="41"/>
      <c r="F60" s="24"/>
    </row>
    <row r="61" spans="1:6" hidden="1" x14ac:dyDescent="0.2">
      <c r="A61" s="41"/>
      <c r="B61" s="41"/>
      <c r="C61" s="41"/>
      <c r="D61" s="41"/>
      <c r="E61" s="41"/>
      <c r="F61" s="24"/>
    </row>
    <row r="62" spans="1:6" hidden="1" x14ac:dyDescent="0.2">
      <c r="A62" s="41"/>
      <c r="B62" s="41"/>
      <c r="C62" s="41"/>
      <c r="D62" s="41"/>
      <c r="E62" s="41"/>
      <c r="F62" s="24"/>
    </row>
    <row r="63" spans="1:6" hidden="1" x14ac:dyDescent="0.2">
      <c r="A63" s="41"/>
      <c r="B63" s="41"/>
      <c r="C63" s="41"/>
      <c r="D63" s="41"/>
      <c r="E63" s="41"/>
      <c r="F63" s="24"/>
    </row>
    <row r="64" spans="1:6"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sheetData>
  <sheetProtection sheet="1" formatCells="0" insertRows="0" deleteRows="0"/>
  <mergeCells count="10">
    <mergeCell ref="D49:E49"/>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48">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47">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B11:B48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95"/>
  <sheetViews>
    <sheetView zoomScale="98" zoomScaleNormal="98" workbookViewId="0">
      <selection activeCell="F38" sqref="F38"/>
    </sheetView>
  </sheetViews>
  <sheetFormatPr defaultColWidth="0" defaultRowHeight="12.45" zeroHeight="1" x14ac:dyDescent="0.2"/>
  <cols>
    <col min="1" max="1" width="35.75" style="16" customWidth="1"/>
    <col min="2" max="2" width="46.875" style="16" customWidth="1"/>
    <col min="3" max="3" width="22.125" style="16" customWidth="1"/>
    <col min="4" max="4" width="25.375" style="16" customWidth="1"/>
    <col min="5" max="6" width="35.75" style="16" customWidth="1"/>
    <col min="7" max="7" width="38" style="16" customWidth="1"/>
    <col min="8" max="10" width="9.125" style="16" hidden="1" customWidth="1"/>
    <col min="11" max="15" width="0" style="16" hidden="1" customWidth="1"/>
    <col min="16" max="16384" width="0" style="16" hidden="1"/>
  </cols>
  <sheetData>
    <row r="1" spans="1:7" ht="26.2" customHeight="1" x14ac:dyDescent="0.2">
      <c r="A1" s="206" t="s">
        <v>153</v>
      </c>
      <c r="B1" s="206"/>
      <c r="C1" s="206"/>
      <c r="D1" s="206"/>
      <c r="E1" s="206"/>
      <c r="F1" s="206"/>
    </row>
    <row r="2" spans="1:7" ht="20.95" customHeight="1" x14ac:dyDescent="0.2">
      <c r="A2" s="4" t="s">
        <v>52</v>
      </c>
      <c r="B2" s="209" t="str">
        <f>'Summary and sign-off'!B2:F2</f>
        <v>Maritime New Zealand</v>
      </c>
      <c r="C2" s="209"/>
      <c r="D2" s="209"/>
      <c r="E2" s="209"/>
      <c r="F2" s="209"/>
    </row>
    <row r="3" spans="1:7" ht="20.95" customHeight="1" x14ac:dyDescent="0.2">
      <c r="A3" s="4" t="s">
        <v>110</v>
      </c>
      <c r="B3" s="209" t="str">
        <f>'Summary and sign-off'!B3:F3</f>
        <v>Kirstie Hewlett</v>
      </c>
      <c r="C3" s="209"/>
      <c r="D3" s="209"/>
      <c r="E3" s="209"/>
      <c r="F3" s="209"/>
    </row>
    <row r="4" spans="1:7" ht="20.95" customHeight="1" x14ac:dyDescent="0.2">
      <c r="A4" s="4" t="s">
        <v>111</v>
      </c>
      <c r="B4" s="209">
        <f>'Summary and sign-off'!B4:F4</f>
        <v>44378</v>
      </c>
      <c r="C4" s="209"/>
      <c r="D4" s="209"/>
      <c r="E4" s="209"/>
      <c r="F4" s="209"/>
    </row>
    <row r="5" spans="1:7" ht="20.95" customHeight="1" x14ac:dyDescent="0.2">
      <c r="A5" s="4" t="s">
        <v>112</v>
      </c>
      <c r="B5" s="209">
        <f>'Summary and sign-off'!B5:F5</f>
        <v>44742</v>
      </c>
      <c r="C5" s="209"/>
      <c r="D5" s="209"/>
      <c r="E5" s="209"/>
      <c r="F5" s="209"/>
    </row>
    <row r="6" spans="1:7" ht="20.95" customHeight="1" x14ac:dyDescent="0.2">
      <c r="A6" s="4" t="s">
        <v>154</v>
      </c>
      <c r="B6" s="204" t="s">
        <v>81</v>
      </c>
      <c r="C6" s="204"/>
      <c r="D6" s="204"/>
      <c r="E6" s="204"/>
      <c r="F6" s="204"/>
    </row>
    <row r="7" spans="1:7" ht="20.95" customHeight="1" x14ac:dyDescent="0.2">
      <c r="A7" s="4" t="s">
        <v>56</v>
      </c>
      <c r="B7" s="204" t="s">
        <v>83</v>
      </c>
      <c r="C7" s="204"/>
      <c r="D7" s="204"/>
      <c r="E7" s="204"/>
      <c r="F7" s="204"/>
    </row>
    <row r="8" spans="1:7" ht="36" customHeight="1" x14ac:dyDescent="0.2">
      <c r="A8" s="213" t="s">
        <v>155</v>
      </c>
      <c r="B8" s="213"/>
      <c r="C8" s="213"/>
      <c r="D8" s="213"/>
      <c r="E8" s="213"/>
      <c r="F8" s="213"/>
    </row>
    <row r="9" spans="1:7" ht="36" customHeight="1" x14ac:dyDescent="0.2">
      <c r="A9" s="221" t="s">
        <v>156</v>
      </c>
      <c r="B9" s="222"/>
      <c r="C9" s="222"/>
      <c r="D9" s="222"/>
      <c r="E9" s="222"/>
      <c r="F9" s="222"/>
    </row>
    <row r="10" spans="1:7" ht="38.950000000000003" customHeight="1" x14ac:dyDescent="0.2">
      <c r="A10" s="35" t="s">
        <v>117</v>
      </c>
      <c r="B10" s="151" t="s">
        <v>157</v>
      </c>
      <c r="C10" s="151" t="s">
        <v>158</v>
      </c>
      <c r="D10" s="151" t="s">
        <v>159</v>
      </c>
      <c r="E10" s="151" t="s">
        <v>160</v>
      </c>
      <c r="F10" s="151" t="s">
        <v>161</v>
      </c>
    </row>
    <row r="11" spans="1:7" s="87" customFormat="1" hidden="1" x14ac:dyDescent="0.2">
      <c r="A11" s="133"/>
      <c r="B11" s="138"/>
      <c r="C11" s="140"/>
      <c r="D11" s="138"/>
      <c r="E11" s="141"/>
      <c r="F11" s="139"/>
    </row>
    <row r="12" spans="1:7" s="87" customFormat="1" x14ac:dyDescent="0.2">
      <c r="A12" s="157"/>
      <c r="B12" s="164"/>
      <c r="C12" s="165"/>
      <c r="D12" s="164"/>
      <c r="E12" s="166"/>
      <c r="F12" s="167"/>
    </row>
    <row r="13" spans="1:7" s="197" customFormat="1" ht="24.9" x14ac:dyDescent="0.2">
      <c r="A13" s="169">
        <v>44385</v>
      </c>
      <c r="B13" s="164" t="s">
        <v>172</v>
      </c>
      <c r="C13" s="165" t="s">
        <v>96</v>
      </c>
      <c r="D13" s="164" t="s">
        <v>171</v>
      </c>
      <c r="E13" s="166"/>
      <c r="F13" s="167" t="s">
        <v>191</v>
      </c>
      <c r="G13" s="87"/>
    </row>
    <row r="14" spans="1:7" s="197" customFormat="1" x14ac:dyDescent="0.2">
      <c r="A14" s="169">
        <v>44391</v>
      </c>
      <c r="B14" s="164" t="s">
        <v>174</v>
      </c>
      <c r="C14" s="165" t="s">
        <v>96</v>
      </c>
      <c r="D14" s="164" t="s">
        <v>173</v>
      </c>
      <c r="E14" s="166" t="s">
        <v>91</v>
      </c>
      <c r="F14" s="167"/>
      <c r="G14" s="87"/>
    </row>
    <row r="15" spans="1:7" s="197" customFormat="1" x14ac:dyDescent="0.2">
      <c r="A15" s="169">
        <v>44406</v>
      </c>
      <c r="B15" s="164" t="s">
        <v>379</v>
      </c>
      <c r="C15" s="165" t="s">
        <v>96</v>
      </c>
      <c r="D15" s="164" t="s">
        <v>380</v>
      </c>
      <c r="E15" s="166" t="s">
        <v>92</v>
      </c>
      <c r="F15" s="167"/>
      <c r="G15" s="87"/>
    </row>
    <row r="16" spans="1:7" s="197" customFormat="1" ht="37.35" x14ac:dyDescent="0.2">
      <c r="A16" s="169">
        <v>44413</v>
      </c>
      <c r="B16" s="164" t="s">
        <v>201</v>
      </c>
      <c r="C16" s="165" t="s">
        <v>96</v>
      </c>
      <c r="D16" s="164" t="s">
        <v>202</v>
      </c>
      <c r="E16" s="166" t="s">
        <v>91</v>
      </c>
      <c r="F16" s="167" t="s">
        <v>203</v>
      </c>
      <c r="G16" s="87"/>
    </row>
    <row r="17" spans="1:7" s="197" customFormat="1" ht="24.9" x14ac:dyDescent="0.2">
      <c r="A17" s="169">
        <v>44421</v>
      </c>
      <c r="B17" s="164" t="s">
        <v>204</v>
      </c>
      <c r="C17" s="165" t="s">
        <v>96</v>
      </c>
      <c r="D17" s="164" t="s">
        <v>205</v>
      </c>
      <c r="E17" s="166" t="s">
        <v>400</v>
      </c>
      <c r="F17" s="167" t="s">
        <v>214</v>
      </c>
      <c r="G17" s="87"/>
    </row>
    <row r="18" spans="1:7" s="197" customFormat="1" x14ac:dyDescent="0.2">
      <c r="A18" s="169">
        <v>44427</v>
      </c>
      <c r="B18" s="164" t="s">
        <v>218</v>
      </c>
      <c r="C18" s="165" t="s">
        <v>96</v>
      </c>
      <c r="D18" s="164" t="s">
        <v>207</v>
      </c>
      <c r="E18" s="166" t="s">
        <v>400</v>
      </c>
      <c r="F18" s="167" t="s">
        <v>213</v>
      </c>
      <c r="G18" s="87"/>
    </row>
    <row r="19" spans="1:7" s="197" customFormat="1" ht="24.9" x14ac:dyDescent="0.2">
      <c r="A19" s="169">
        <v>44496</v>
      </c>
      <c r="B19" s="164" t="s">
        <v>260</v>
      </c>
      <c r="C19" s="165" t="s">
        <v>96</v>
      </c>
      <c r="D19" s="164" t="s">
        <v>261</v>
      </c>
      <c r="E19" s="166" t="s">
        <v>92</v>
      </c>
      <c r="F19" s="167" t="s">
        <v>262</v>
      </c>
      <c r="G19" s="87"/>
    </row>
    <row r="20" spans="1:7" s="197" customFormat="1" x14ac:dyDescent="0.2">
      <c r="A20" s="169">
        <v>44504</v>
      </c>
      <c r="B20" s="164" t="s">
        <v>395</v>
      </c>
      <c r="C20" s="165" t="s">
        <v>96</v>
      </c>
      <c r="D20" s="164" t="s">
        <v>317</v>
      </c>
      <c r="E20" s="166" t="s">
        <v>206</v>
      </c>
      <c r="F20" s="167" t="s">
        <v>396</v>
      </c>
      <c r="G20" s="87"/>
    </row>
    <row r="21" spans="1:7" s="197" customFormat="1" ht="24.9" x14ac:dyDescent="0.2">
      <c r="A21" s="169">
        <v>44511</v>
      </c>
      <c r="B21" s="164" t="s">
        <v>215</v>
      </c>
      <c r="C21" s="165" t="s">
        <v>96</v>
      </c>
      <c r="D21" s="164" t="s">
        <v>216</v>
      </c>
      <c r="E21" s="166" t="s">
        <v>91</v>
      </c>
      <c r="F21" s="167" t="s">
        <v>217</v>
      </c>
      <c r="G21" s="87"/>
    </row>
    <row r="22" spans="1:7" s="197" customFormat="1" x14ac:dyDescent="0.2">
      <c r="A22" s="169">
        <v>44518</v>
      </c>
      <c r="B22" s="164" t="s">
        <v>237</v>
      </c>
      <c r="C22" s="165" t="s">
        <v>96</v>
      </c>
      <c r="D22" s="164" t="s">
        <v>238</v>
      </c>
      <c r="E22" s="166" t="s">
        <v>400</v>
      </c>
      <c r="F22" s="167" t="s">
        <v>239</v>
      </c>
      <c r="G22" s="87"/>
    </row>
    <row r="23" spans="1:7" s="197" customFormat="1" ht="24.9" x14ac:dyDescent="0.2">
      <c r="A23" s="169">
        <v>44524</v>
      </c>
      <c r="B23" s="164" t="s">
        <v>235</v>
      </c>
      <c r="C23" s="165" t="s">
        <v>97</v>
      </c>
      <c r="D23" s="164" t="s">
        <v>236</v>
      </c>
      <c r="E23" s="166" t="s">
        <v>400</v>
      </c>
      <c r="F23" s="167"/>
      <c r="G23" s="87"/>
    </row>
    <row r="24" spans="1:7" s="197" customFormat="1" x14ac:dyDescent="0.2">
      <c r="A24" s="169">
        <v>44525</v>
      </c>
      <c r="B24" s="164" t="s">
        <v>245</v>
      </c>
      <c r="C24" s="165" t="s">
        <v>96</v>
      </c>
      <c r="D24" s="164" t="s">
        <v>246</v>
      </c>
      <c r="E24" s="166">
        <v>60.87</v>
      </c>
      <c r="F24" s="167" t="s">
        <v>358</v>
      </c>
      <c r="G24" s="87"/>
    </row>
    <row r="25" spans="1:7" s="197" customFormat="1" ht="24.9" x14ac:dyDescent="0.2">
      <c r="A25" s="169">
        <v>44532</v>
      </c>
      <c r="B25" s="164" t="s">
        <v>256</v>
      </c>
      <c r="C25" s="165" t="s">
        <v>97</v>
      </c>
      <c r="D25" s="164" t="s">
        <v>257</v>
      </c>
      <c r="E25" s="166" t="s">
        <v>400</v>
      </c>
      <c r="F25" s="167" t="s">
        <v>258</v>
      </c>
      <c r="G25" s="87"/>
    </row>
    <row r="26" spans="1:7" s="197" customFormat="1" x14ac:dyDescent="0.2">
      <c r="A26" s="169">
        <v>44533</v>
      </c>
      <c r="B26" s="164" t="s">
        <v>259</v>
      </c>
      <c r="C26" s="165" t="s">
        <v>97</v>
      </c>
      <c r="D26" s="164" t="s">
        <v>173</v>
      </c>
      <c r="E26" s="166" t="s">
        <v>400</v>
      </c>
      <c r="F26" s="167" t="s">
        <v>393</v>
      </c>
      <c r="G26" s="87"/>
    </row>
    <row r="27" spans="1:7" s="197" customFormat="1" x14ac:dyDescent="0.2">
      <c r="A27" s="169">
        <v>44533</v>
      </c>
      <c r="B27" s="164" t="s">
        <v>264</v>
      </c>
      <c r="C27" s="165" t="s">
        <v>96</v>
      </c>
      <c r="D27" s="164" t="s">
        <v>263</v>
      </c>
      <c r="E27" s="166" t="s">
        <v>91</v>
      </c>
      <c r="F27" s="167" t="s">
        <v>265</v>
      </c>
      <c r="G27" s="87"/>
    </row>
    <row r="28" spans="1:7" s="197" customFormat="1" x14ac:dyDescent="0.2">
      <c r="A28" s="169">
        <v>44537</v>
      </c>
      <c r="B28" s="164" t="s">
        <v>232</v>
      </c>
      <c r="C28" s="165" t="s">
        <v>96</v>
      </c>
      <c r="D28" s="164" t="s">
        <v>231</v>
      </c>
      <c r="E28" s="166" t="s">
        <v>91</v>
      </c>
      <c r="F28" s="167"/>
      <c r="G28" s="87"/>
    </row>
    <row r="29" spans="1:7" s="197" customFormat="1" ht="24.9" x14ac:dyDescent="0.2">
      <c r="A29" s="169">
        <v>44538</v>
      </c>
      <c r="B29" s="164" t="s">
        <v>230</v>
      </c>
      <c r="C29" s="165" t="s">
        <v>96</v>
      </c>
      <c r="D29" s="164" t="s">
        <v>233</v>
      </c>
      <c r="E29" s="166" t="s">
        <v>91</v>
      </c>
      <c r="F29" s="167" t="s">
        <v>234</v>
      </c>
      <c r="G29" s="87"/>
    </row>
    <row r="30" spans="1:7" s="197" customFormat="1" x14ac:dyDescent="0.2">
      <c r="A30" s="169">
        <v>44544</v>
      </c>
      <c r="B30" s="164" t="s">
        <v>209</v>
      </c>
      <c r="C30" s="165" t="s">
        <v>96</v>
      </c>
      <c r="D30" s="164" t="s">
        <v>208</v>
      </c>
      <c r="E30" s="166" t="s">
        <v>91</v>
      </c>
      <c r="F30" s="167"/>
      <c r="G30" s="87"/>
    </row>
    <row r="31" spans="1:7" s="197" customFormat="1" ht="24.9" x14ac:dyDescent="0.2">
      <c r="A31" s="169">
        <v>44545</v>
      </c>
      <c r="B31" s="164" t="s">
        <v>228</v>
      </c>
      <c r="C31" s="165" t="s">
        <v>96</v>
      </c>
      <c r="D31" s="164" t="s">
        <v>229</v>
      </c>
      <c r="E31" s="166" t="s">
        <v>400</v>
      </c>
      <c r="F31" s="167" t="s">
        <v>392</v>
      </c>
      <c r="G31" s="87"/>
    </row>
    <row r="32" spans="1:7" s="197" customFormat="1" x14ac:dyDescent="0.2">
      <c r="A32" s="169">
        <v>44547</v>
      </c>
      <c r="B32" s="164" t="s">
        <v>266</v>
      </c>
      <c r="C32" s="165" t="s">
        <v>96</v>
      </c>
      <c r="D32" s="164" t="s">
        <v>267</v>
      </c>
      <c r="E32" s="166" t="s">
        <v>91</v>
      </c>
      <c r="F32" s="167" t="s">
        <v>268</v>
      </c>
      <c r="G32" s="87"/>
    </row>
    <row r="33" spans="1:7" s="197" customFormat="1" x14ac:dyDescent="0.2">
      <c r="A33" s="169">
        <v>44602</v>
      </c>
      <c r="B33" s="164" t="s">
        <v>251</v>
      </c>
      <c r="C33" s="165" t="s">
        <v>97</v>
      </c>
      <c r="D33" s="164" t="s">
        <v>252</v>
      </c>
      <c r="E33" s="166" t="s">
        <v>400</v>
      </c>
      <c r="F33" s="167" t="s">
        <v>253</v>
      </c>
      <c r="G33" s="87"/>
    </row>
    <row r="34" spans="1:7" s="197" customFormat="1" ht="24.9" x14ac:dyDescent="0.2">
      <c r="A34" s="169" t="s">
        <v>254</v>
      </c>
      <c r="B34" s="164" t="s">
        <v>255</v>
      </c>
      <c r="C34" s="165" t="s">
        <v>97</v>
      </c>
      <c r="D34" s="164" t="s">
        <v>252</v>
      </c>
      <c r="E34" s="166" t="s">
        <v>400</v>
      </c>
      <c r="F34" s="167" t="s">
        <v>345</v>
      </c>
      <c r="G34" s="87"/>
    </row>
    <row r="35" spans="1:7" s="197" customFormat="1" x14ac:dyDescent="0.2">
      <c r="A35" s="169">
        <v>44624</v>
      </c>
      <c r="B35" s="164" t="s">
        <v>259</v>
      </c>
      <c r="C35" s="165" t="s">
        <v>96</v>
      </c>
      <c r="D35" s="164" t="s">
        <v>173</v>
      </c>
      <c r="E35" s="166" t="s">
        <v>400</v>
      </c>
      <c r="F35" s="167" t="s">
        <v>393</v>
      </c>
      <c r="G35" s="87"/>
    </row>
    <row r="36" spans="1:7" s="200" customFormat="1" ht="24.9" x14ac:dyDescent="0.2">
      <c r="A36" s="169">
        <v>44629</v>
      </c>
      <c r="B36" s="198" t="s">
        <v>314</v>
      </c>
      <c r="C36" s="165" t="s">
        <v>97</v>
      </c>
      <c r="D36" s="198" t="s">
        <v>315</v>
      </c>
      <c r="E36" s="166" t="s">
        <v>91</v>
      </c>
      <c r="F36" s="199"/>
      <c r="G36" s="87"/>
    </row>
    <row r="37" spans="1:7" s="200" customFormat="1" ht="24.9" x14ac:dyDescent="0.2">
      <c r="A37" s="169">
        <v>44636</v>
      </c>
      <c r="B37" s="198" t="s">
        <v>383</v>
      </c>
      <c r="C37" s="165" t="s">
        <v>96</v>
      </c>
      <c r="D37" s="198" t="s">
        <v>384</v>
      </c>
      <c r="E37" s="166" t="s">
        <v>385</v>
      </c>
      <c r="F37" s="199" t="s">
        <v>386</v>
      </c>
      <c r="G37" s="87"/>
    </row>
    <row r="38" spans="1:7" s="197" customFormat="1" ht="24.9" x14ac:dyDescent="0.2">
      <c r="A38" s="169" t="s">
        <v>294</v>
      </c>
      <c r="B38" s="164" t="s">
        <v>297</v>
      </c>
      <c r="C38" s="165" t="s">
        <v>96</v>
      </c>
      <c r="D38" s="164" t="s">
        <v>296</v>
      </c>
      <c r="E38" s="166" t="s">
        <v>400</v>
      </c>
      <c r="F38" s="167" t="s">
        <v>382</v>
      </c>
      <c r="G38" s="87"/>
    </row>
    <row r="39" spans="1:7" s="197" customFormat="1" x14ac:dyDescent="0.2">
      <c r="A39" s="169">
        <v>44740</v>
      </c>
      <c r="B39" s="164" t="s">
        <v>295</v>
      </c>
      <c r="C39" s="165" t="s">
        <v>96</v>
      </c>
      <c r="D39" s="164" t="s">
        <v>208</v>
      </c>
      <c r="E39" s="166" t="s">
        <v>400</v>
      </c>
      <c r="F39" s="167" t="s">
        <v>381</v>
      </c>
      <c r="G39" s="87"/>
    </row>
    <row r="40" spans="1:7" s="197" customFormat="1" x14ac:dyDescent="0.2">
      <c r="A40" s="169">
        <v>44698</v>
      </c>
      <c r="B40" s="164" t="s">
        <v>298</v>
      </c>
      <c r="C40" s="165" t="s">
        <v>96</v>
      </c>
      <c r="D40" s="164" t="s">
        <v>299</v>
      </c>
      <c r="E40" s="166" t="s">
        <v>91</v>
      </c>
      <c r="F40" s="167"/>
      <c r="G40" s="87"/>
    </row>
    <row r="41" spans="1:7" s="197" customFormat="1" ht="37.35" x14ac:dyDescent="0.2">
      <c r="A41" s="169">
        <v>44693</v>
      </c>
      <c r="B41" s="164" t="s">
        <v>300</v>
      </c>
      <c r="C41" s="165" t="s">
        <v>96</v>
      </c>
      <c r="D41" s="164" t="s">
        <v>301</v>
      </c>
      <c r="E41" s="166" t="s">
        <v>400</v>
      </c>
      <c r="F41" s="167" t="s">
        <v>401</v>
      </c>
      <c r="G41" s="87"/>
    </row>
    <row r="42" spans="1:7" s="197" customFormat="1" x14ac:dyDescent="0.2">
      <c r="A42" s="169">
        <v>44699</v>
      </c>
      <c r="B42" s="164" t="s">
        <v>316</v>
      </c>
      <c r="C42" s="165" t="s">
        <v>96</v>
      </c>
      <c r="D42" s="164" t="s">
        <v>317</v>
      </c>
      <c r="E42" s="166" t="s">
        <v>91</v>
      </c>
      <c r="F42" s="167" t="s">
        <v>318</v>
      </c>
      <c r="G42" s="87"/>
    </row>
    <row r="43" spans="1:7" s="197" customFormat="1" x14ac:dyDescent="0.2">
      <c r="A43" s="169">
        <v>44734</v>
      </c>
      <c r="B43" s="164" t="s">
        <v>319</v>
      </c>
      <c r="C43" s="165" t="s">
        <v>96</v>
      </c>
      <c r="D43" s="164" t="s">
        <v>320</v>
      </c>
      <c r="E43" s="166" t="s">
        <v>92</v>
      </c>
      <c r="F43" s="167" t="s">
        <v>253</v>
      </c>
      <c r="G43" s="87"/>
    </row>
    <row r="44" spans="1:7" s="197" customFormat="1" x14ac:dyDescent="0.2">
      <c r="A44" s="169">
        <v>44741</v>
      </c>
      <c r="B44" s="164" t="s">
        <v>321</v>
      </c>
      <c r="C44" s="165" t="s">
        <v>96</v>
      </c>
      <c r="D44" s="164" t="s">
        <v>322</v>
      </c>
      <c r="E44" s="166" t="s">
        <v>91</v>
      </c>
      <c r="F44" s="167"/>
      <c r="G44" s="87"/>
    </row>
    <row r="45" spans="1:7" s="178" customFormat="1" x14ac:dyDescent="0.2">
      <c r="A45" s="173"/>
      <c r="B45" s="174"/>
      <c r="C45" s="175"/>
      <c r="D45" s="174"/>
      <c r="E45" s="176"/>
      <c r="F45" s="177"/>
    </row>
    <row r="46" spans="1:7" s="178" customFormat="1" x14ac:dyDescent="0.2">
      <c r="A46" s="173"/>
      <c r="B46" s="174"/>
      <c r="C46" s="175"/>
      <c r="D46" s="174"/>
      <c r="E46" s="176"/>
      <c r="F46" s="177"/>
    </row>
    <row r="47" spans="1:7" s="87" customFormat="1" x14ac:dyDescent="0.2">
      <c r="A47" s="157"/>
      <c r="B47" s="164"/>
      <c r="C47" s="165"/>
      <c r="D47" s="164"/>
      <c r="E47" s="166"/>
      <c r="F47" s="167"/>
    </row>
    <row r="48" spans="1:7" s="87" customFormat="1" hidden="1" x14ac:dyDescent="0.2">
      <c r="A48" s="133"/>
      <c r="B48" s="138"/>
      <c r="C48" s="140"/>
      <c r="D48" s="138"/>
      <c r="E48" s="141"/>
      <c r="F48" s="139"/>
    </row>
    <row r="49" spans="1:7" ht="34.549999999999997" customHeight="1" x14ac:dyDescent="0.2">
      <c r="A49" s="152" t="s">
        <v>162</v>
      </c>
      <c r="B49" s="153" t="s">
        <v>163</v>
      </c>
      <c r="C49" s="154">
        <f>C50+C51</f>
        <v>32</v>
      </c>
      <c r="D49" s="155" t="str">
        <f>IF(SUBTOTAL(3,C11:C48)=SUBTOTAL(103,C11:C48),'Summary and sign-off'!$A$48,'Summary and sign-off'!$A$49)</f>
        <v>Check - there are no hidden rows with data</v>
      </c>
      <c r="E49" s="210" t="str">
        <f>IF('Summary and sign-off'!F60='Summary and sign-off'!F54,'Summary and sign-off'!A52,'Summary and sign-off'!A50)</f>
        <v>Not all lines have an entry for "Description", "Was the gift accepted?" and "Estimated value in NZ$"</v>
      </c>
      <c r="F49" s="210"/>
      <c r="G49" s="87"/>
    </row>
    <row r="50" spans="1:7" ht="25.55" customHeight="1" x14ac:dyDescent="0.25">
      <c r="A50" s="89"/>
      <c r="B50" s="90" t="s">
        <v>96</v>
      </c>
      <c r="C50" s="91">
        <f>COUNTIF(C11:C48,'Summary and sign-off'!A45)</f>
        <v>26</v>
      </c>
      <c r="D50" s="17"/>
      <c r="E50" s="18"/>
      <c r="F50" s="19"/>
    </row>
    <row r="51" spans="1:7" ht="25.55" customHeight="1" x14ac:dyDescent="0.25">
      <c r="A51" s="89"/>
      <c r="B51" s="90" t="s">
        <v>97</v>
      </c>
      <c r="C51" s="91">
        <f>COUNTIF(C11:C48,'Summary and sign-off'!A46)</f>
        <v>6</v>
      </c>
      <c r="D51" s="17"/>
      <c r="E51" s="18"/>
      <c r="F51" s="19"/>
    </row>
    <row r="52" spans="1:7" ht="13.1" x14ac:dyDescent="0.25">
      <c r="A52" s="20"/>
      <c r="B52" s="21"/>
      <c r="C52" s="20"/>
      <c r="D52" s="22"/>
      <c r="E52" s="22"/>
      <c r="F52" s="20"/>
    </row>
    <row r="53" spans="1:7" ht="13.1" x14ac:dyDescent="0.25">
      <c r="A53" s="21" t="s">
        <v>152</v>
      </c>
      <c r="B53" s="21"/>
      <c r="C53" s="21"/>
      <c r="D53" s="21"/>
      <c r="E53" s="21"/>
      <c r="F53" s="21"/>
    </row>
    <row r="54" spans="1:7" ht="12.6" customHeight="1" x14ac:dyDescent="0.2">
      <c r="A54" s="23" t="s">
        <v>131</v>
      </c>
      <c r="B54" s="20"/>
      <c r="C54" s="20"/>
      <c r="D54" s="20"/>
      <c r="E54" s="20"/>
      <c r="F54" s="24"/>
    </row>
    <row r="55" spans="1:7" ht="13.1" x14ac:dyDescent="0.25">
      <c r="A55" s="23" t="s">
        <v>79</v>
      </c>
      <c r="B55" s="25"/>
      <c r="C55" s="26"/>
      <c r="D55" s="26"/>
      <c r="E55" s="26"/>
      <c r="F55" s="27"/>
    </row>
    <row r="56" spans="1:7" ht="13.1" x14ac:dyDescent="0.25">
      <c r="A56" s="23" t="s">
        <v>164</v>
      </c>
      <c r="B56" s="28"/>
      <c r="C56" s="28"/>
      <c r="D56" s="28"/>
      <c r="E56" s="28"/>
      <c r="F56" s="28"/>
    </row>
    <row r="57" spans="1:7" ht="12.8" customHeight="1" x14ac:dyDescent="0.2">
      <c r="A57" s="23" t="s">
        <v>165</v>
      </c>
      <c r="B57" s="20"/>
      <c r="C57" s="20"/>
      <c r="D57" s="20"/>
      <c r="E57" s="20"/>
      <c r="F57" s="20"/>
    </row>
    <row r="58" spans="1:7" ht="12.95" customHeight="1" x14ac:dyDescent="0.2">
      <c r="A58" s="29" t="s">
        <v>166</v>
      </c>
      <c r="B58" s="30"/>
      <c r="C58" s="30"/>
      <c r="D58" s="30"/>
      <c r="E58" s="30"/>
      <c r="F58" s="30"/>
    </row>
    <row r="59" spans="1:7" x14ac:dyDescent="0.2">
      <c r="A59" s="31" t="s">
        <v>167</v>
      </c>
      <c r="B59" s="32"/>
      <c r="C59" s="27"/>
      <c r="D59" s="27"/>
      <c r="E59" s="27"/>
      <c r="F59" s="27"/>
    </row>
    <row r="60" spans="1:7" ht="12.8" customHeight="1" x14ac:dyDescent="0.2">
      <c r="A60" s="31" t="s">
        <v>146</v>
      </c>
      <c r="B60" s="23"/>
      <c r="C60" s="33"/>
      <c r="D60" s="33"/>
      <c r="E60" s="33"/>
      <c r="F60" s="33"/>
    </row>
    <row r="61" spans="1:7" ht="12.8" customHeight="1" x14ac:dyDescent="0.2">
      <c r="A61" s="23"/>
      <c r="B61" s="23"/>
      <c r="C61" s="33"/>
      <c r="D61" s="33"/>
      <c r="E61" s="33"/>
      <c r="F61" s="33"/>
    </row>
    <row r="62" spans="1:7" ht="12.8" hidden="1" customHeight="1" x14ac:dyDescent="0.2">
      <c r="A62" s="23"/>
      <c r="B62" s="23"/>
      <c r="C62" s="33"/>
      <c r="D62" s="33"/>
      <c r="E62" s="33"/>
      <c r="F62" s="33"/>
    </row>
    <row r="63" spans="1:7" hidden="1" x14ac:dyDescent="0.2"/>
    <row r="64" spans="1:7" hidden="1" x14ac:dyDescent="0.2"/>
    <row r="65" spans="1:6" ht="13.1" hidden="1" x14ac:dyDescent="0.25">
      <c r="A65" s="21"/>
      <c r="B65" s="21"/>
      <c r="C65" s="21"/>
      <c r="D65" s="21"/>
      <c r="E65" s="21"/>
      <c r="F65" s="21"/>
    </row>
    <row r="66" spans="1:6" ht="13.1" hidden="1" x14ac:dyDescent="0.25">
      <c r="A66" s="21"/>
      <c r="B66" s="21"/>
      <c r="C66" s="21"/>
      <c r="D66" s="21"/>
      <c r="E66" s="21"/>
      <c r="F66" s="21"/>
    </row>
    <row r="67" spans="1:6" ht="13.1" hidden="1" x14ac:dyDescent="0.25">
      <c r="A67" s="21"/>
      <c r="B67" s="21"/>
      <c r="C67" s="21"/>
      <c r="D67" s="21"/>
      <c r="E67" s="21"/>
      <c r="F67" s="21"/>
    </row>
    <row r="68" spans="1:6" ht="13.1" hidden="1" x14ac:dyDescent="0.25">
      <c r="A68" s="21"/>
      <c r="B68" s="21"/>
      <c r="C68" s="21"/>
      <c r="D68" s="21"/>
      <c r="E68" s="21"/>
      <c r="F68" s="21"/>
    </row>
    <row r="69" spans="1:6" ht="13.1" hidden="1" x14ac:dyDescent="0.25">
      <c r="A69" s="21"/>
      <c r="B69" s="21"/>
      <c r="C69" s="21"/>
      <c r="D69" s="21"/>
      <c r="E69" s="21"/>
      <c r="F69" s="21"/>
    </row>
    <row r="70" spans="1:6" hidden="1" x14ac:dyDescent="0.2"/>
    <row r="71" spans="1:6" hidden="1" x14ac:dyDescent="0.2"/>
    <row r="72" spans="1:6" hidden="1" x14ac:dyDescent="0.2"/>
    <row r="73" spans="1:6" hidden="1" x14ac:dyDescent="0.2"/>
    <row r="74" spans="1:6" hidden="1" x14ac:dyDescent="0.2"/>
    <row r="75" spans="1:6" hidden="1" x14ac:dyDescent="0.2"/>
    <row r="76" spans="1:6" hidden="1" x14ac:dyDescent="0.2"/>
    <row r="77" spans="1:6" hidden="1" x14ac:dyDescent="0.2"/>
    <row r="78" spans="1:6" hidden="1" x14ac:dyDescent="0.2"/>
    <row r="79" spans="1:6" hidden="1" x14ac:dyDescent="0.2"/>
    <row r="80" spans="1:6"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x14ac:dyDescent="0.2"/>
    <row r="91" x14ac:dyDescent="0.2"/>
    <row r="92" x14ac:dyDescent="0.2"/>
    <row r="93" x14ac:dyDescent="0.2"/>
    <row r="94" x14ac:dyDescent="0.2"/>
    <row r="95" x14ac:dyDescent="0.2"/>
  </sheetData>
  <sheetProtection sheet="1" formatCells="0" insertRows="0" deleteRows="0"/>
  <dataConsolidate/>
  <mergeCells count="10">
    <mergeCell ref="E49:F49"/>
    <mergeCell ref="A8:F8"/>
    <mergeCell ref="A1:F1"/>
    <mergeCell ref="A9:F9"/>
    <mergeCell ref="B2:F2"/>
    <mergeCell ref="B3:F3"/>
    <mergeCell ref="B4:F4"/>
    <mergeCell ref="B7:F7"/>
    <mergeCell ref="B5:F5"/>
    <mergeCell ref="B6:F6"/>
  </mergeCells>
  <dataValidations xWindow="1063" yWindow="697"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48">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47">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xWindow="1063" yWindow="697"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B7:F7</xm:sqref>
        </x14:dataValidation>
        <x14:dataValidation type="list" allowBlank="1" showInputMessage="1" showErrorMessage="1" error="Use the drop down list (at the right of the cell)">
          <x14:formula1>
            <xm:f>'Summary and sign-off'!$A$45:$A$46</xm:f>
          </x14:formula1>
          <xm:sqref>C11:C48</xm:sqref>
        </x14:dataValidation>
        <x14:dataValidation type="list" errorStyle="information" operator="greaterThan" allowBlank="1" showInputMessage="1" prompt="Provide specific $ value if possible">
          <x14:formula1>
            <xm:f>'Summary and sign-off'!$A$39:$A$44</xm:f>
          </x14:formula1>
          <xm:sqref>E11:E48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12165527-d881-4234-97f9-ee139a3f0c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Jane Wallace</cp:lastModifiedBy>
  <cp:revision/>
  <dcterms:created xsi:type="dcterms:W3CDTF">2010-10-17T20:59:02Z</dcterms:created>
  <dcterms:modified xsi:type="dcterms:W3CDTF">2022-08-05T03:09:19Z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